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6\"/>
    </mc:Choice>
  </mc:AlternateContent>
  <xr:revisionPtr revIDLastSave="0" documentId="13_ncr:1_{C4AEB765-03C4-4DFD-9CEC-FC15794C95C6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123" l="1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H20" i="184" l="1"/>
  <c r="H20" i="8"/>
  <c r="J20" i="8" s="1"/>
  <c r="F20" i="184"/>
  <c r="F20" i="8"/>
  <c r="D20" i="184"/>
  <c r="D20" i="8"/>
  <c r="A20" i="184"/>
  <c r="A20" i="8"/>
  <c r="C20" i="184"/>
  <c r="C20" i="8"/>
  <c r="B20" i="184"/>
  <c r="B20" i="8"/>
  <c r="A19" i="184"/>
  <c r="A19" i="8"/>
  <c r="A21" i="184"/>
  <c r="A21" i="8"/>
  <c r="J20" i="184" l="1"/>
  <c r="K20" i="184" s="1"/>
  <c r="K20" i="8"/>
  <c r="E24" i="184" l="1"/>
  <c r="E24" i="8"/>
  <c r="D8" i="2"/>
  <c r="Q7" i="2"/>
  <c r="R7" i="2" s="1"/>
  <c r="J40" i="184"/>
  <c r="G40" i="184"/>
  <c r="B28" i="184"/>
  <c r="D21" i="184"/>
  <c r="C21" i="184"/>
  <c r="H19" i="184"/>
  <c r="F19" i="184"/>
  <c r="D19" i="184"/>
  <c r="C19" i="184"/>
  <c r="B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7" i="13"/>
  <c r="R7" i="13" s="1"/>
  <c r="B8" i="2"/>
  <c r="G55" i="2"/>
  <c r="G37" i="2"/>
  <c r="B28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AD7" i="123"/>
  <c r="D7" i="123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123" s="1"/>
  <c r="G12" i="123" s="1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I64" i="2" s="1"/>
  <c r="J8" i="2"/>
  <c r="J64" i="2" s="1"/>
  <c r="K8" i="2"/>
  <c r="K64" i="2" s="1"/>
  <c r="L8" i="2"/>
  <c r="L64" i="2" s="1"/>
  <c r="M8" i="2"/>
  <c r="M64" i="2" s="1"/>
  <c r="N8" i="2"/>
  <c r="N64" i="2" s="1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F64" i="2" l="1"/>
  <c r="Q14" i="13"/>
  <c r="R14" i="13" s="1"/>
  <c r="Q24" i="13"/>
  <c r="R24" i="13" s="1"/>
  <c r="Q35" i="13"/>
  <c r="R35" i="13" s="1"/>
  <c r="Q45" i="13"/>
  <c r="R45" i="13" s="1"/>
  <c r="Q55" i="13"/>
  <c r="R55" i="13" s="1"/>
  <c r="Q15" i="13"/>
  <c r="R15" i="13" s="1"/>
  <c r="Q25" i="13"/>
  <c r="R25" i="13" s="1"/>
  <c r="Q46" i="13"/>
  <c r="R46" i="13" s="1"/>
  <c r="Q56" i="13"/>
  <c r="R56" i="13" s="1"/>
  <c r="Q16" i="13"/>
  <c r="R16" i="13" s="1"/>
  <c r="Q26" i="13"/>
  <c r="R26" i="13" s="1"/>
  <c r="Q36" i="13"/>
  <c r="R36" i="13" s="1"/>
  <c r="Q47" i="13"/>
  <c r="R47" i="13" s="1"/>
  <c r="Q57" i="13"/>
  <c r="R57" i="13" s="1"/>
  <c r="Q17" i="13"/>
  <c r="R17" i="13" s="1"/>
  <c r="Q27" i="13"/>
  <c r="R27" i="13" s="1"/>
  <c r="Q37" i="13"/>
  <c r="R37" i="13" s="1"/>
  <c r="Q58" i="13"/>
  <c r="R58" i="13" s="1"/>
  <c r="Q28" i="13"/>
  <c r="R28" i="13" s="1"/>
  <c r="Q38" i="13"/>
  <c r="R38" i="13" s="1"/>
  <c r="Q48" i="13"/>
  <c r="R48" i="13" s="1"/>
  <c r="Q59" i="13"/>
  <c r="R59" i="13" s="1"/>
  <c r="Q18" i="13"/>
  <c r="R18" i="13" s="1"/>
  <c r="Q29" i="13"/>
  <c r="R29" i="13" s="1"/>
  <c r="Q39" i="13"/>
  <c r="R39" i="13" s="1"/>
  <c r="Q49" i="13"/>
  <c r="R49" i="13" s="1"/>
  <c r="H64" i="2"/>
  <c r="Q19" i="13"/>
  <c r="R19" i="13" s="1"/>
  <c r="Q40" i="13"/>
  <c r="R40" i="13" s="1"/>
  <c r="Q50" i="13"/>
  <c r="R50" i="13" s="1"/>
  <c r="Q60" i="13"/>
  <c r="R60" i="13" s="1"/>
  <c r="G64" i="2"/>
  <c r="Q20" i="13"/>
  <c r="R20" i="13" s="1"/>
  <c r="Q30" i="13"/>
  <c r="R30" i="13" s="1"/>
  <c r="Q41" i="13"/>
  <c r="R41" i="13" s="1"/>
  <c r="Q51" i="13"/>
  <c r="R51" i="13" s="1"/>
  <c r="Q61" i="13"/>
  <c r="R61" i="13" s="1"/>
  <c r="Q21" i="13"/>
  <c r="R21" i="13" s="1"/>
  <c r="Q31" i="13"/>
  <c r="R31" i="13" s="1"/>
  <c r="Q52" i="13"/>
  <c r="R52" i="13" s="1"/>
  <c r="Q62" i="13"/>
  <c r="R62" i="13" s="1"/>
  <c r="E64" i="2"/>
  <c r="Q22" i="13"/>
  <c r="R22" i="13" s="1"/>
  <c r="Q32" i="13"/>
  <c r="R32" i="13" s="1"/>
  <c r="Q42" i="13"/>
  <c r="R42" i="13" s="1"/>
  <c r="Q53" i="13"/>
  <c r="R53" i="13" s="1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D64" i="2"/>
  <c r="Q9" i="13"/>
  <c r="H12" i="123"/>
  <c r="I12" i="123" s="1"/>
  <c r="Q8" i="13"/>
  <c r="R8" i="13" s="1"/>
  <c r="Q12" i="13"/>
  <c r="R12" i="13" s="1"/>
  <c r="Q10" i="13"/>
  <c r="R10" i="13" s="1"/>
  <c r="Q8" i="2"/>
  <c r="R8" i="2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3" i="2" s="1"/>
  <c r="E14" i="125"/>
  <c r="F14" i="125"/>
  <c r="R9" i="13"/>
  <c r="Q65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4" i="2" l="1"/>
  <c r="R64" i="2" s="1"/>
  <c r="Q65" i="13"/>
  <c r="R65" i="13"/>
  <c r="Q64" i="13"/>
  <c r="R64" i="13" s="1"/>
  <c r="Q63" i="13"/>
  <c r="R9" i="2"/>
  <c r="R65" i="2" s="1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F9" i="125"/>
  <c r="E9" i="125"/>
  <c r="F12" i="125"/>
  <c r="E12" i="125"/>
  <c r="F10" i="125"/>
  <c r="E10" i="125"/>
  <c r="F11" i="125"/>
  <c r="E11" i="125"/>
  <c r="M31" i="1"/>
  <c r="AD64" i="123" l="1"/>
  <c r="AE64" i="123" s="1"/>
  <c r="AE8" i="123"/>
  <c r="F8" i="125" s="1"/>
  <c r="E23" i="8"/>
  <c r="K21" i="8" s="1"/>
  <c r="E22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22" i="184" l="1"/>
  <c r="E23" i="184"/>
  <c r="K21" i="184" s="1"/>
  <c r="E37" i="8"/>
  <c r="K26" i="8"/>
  <c r="K23" i="8"/>
  <c r="K28" i="8"/>
  <c r="E39" i="8"/>
  <c r="E28" i="8"/>
  <c r="K32" i="8"/>
  <c r="E31" i="8"/>
  <c r="E35" i="8"/>
  <c r="K30" i="8"/>
  <c r="K35" i="8"/>
  <c r="E38" i="8"/>
  <c r="K33" i="8"/>
  <c r="E27" i="8"/>
  <c r="K25" i="8"/>
  <c r="K24" i="8"/>
  <c r="E26" i="8"/>
  <c r="K34" i="8"/>
  <c r="E29" i="8"/>
  <c r="E36" i="8"/>
  <c r="K31" i="8"/>
  <c r="E34" i="8"/>
  <c r="E33" i="8"/>
  <c r="K27" i="8"/>
  <c r="E32" i="8"/>
  <c r="E32" i="184"/>
  <c r="K34" i="184"/>
  <c r="E39" i="184"/>
  <c r="E31" i="184"/>
  <c r="O65" i="13"/>
  <c r="M65" i="13"/>
  <c r="O63" i="13"/>
  <c r="N65" i="13"/>
  <c r="K23" i="184" l="1"/>
  <c r="E33" i="184"/>
  <c r="E27" i="184"/>
  <c r="K28" i="184"/>
  <c r="E37" i="184"/>
  <c r="K32" i="184"/>
  <c r="E26" i="184"/>
  <c r="K31" i="184"/>
  <c r="K35" i="184"/>
  <c r="E36" i="184"/>
  <c r="K26" i="184"/>
  <c r="E35" i="184"/>
  <c r="K24" i="184"/>
  <c r="K27" i="184"/>
  <c r="E38" i="184"/>
  <c r="K30" i="184"/>
  <c r="E28" i="184"/>
  <c r="E29" i="184"/>
  <c r="K33" i="184"/>
  <c r="K25" i="184"/>
  <c r="E34" i="184"/>
  <c r="A58" i="2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1" i="8"/>
  <c r="B1" i="67" l="1"/>
  <c r="M3" i="14" l="1"/>
  <c r="T3" i="14"/>
  <c r="M2" i="14"/>
  <c r="A1" i="14"/>
  <c r="C21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<sst xmlns="http://schemas.openxmlformats.org/spreadsheetml/2006/main" count="433" uniqueCount="171">
  <si>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</si>
  <si>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</si>
  <si>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</si>
  <si>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</si>
  <si>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</si>
  <si>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</si>
  <si>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</si>
  <si>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</si>
  <si>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</si>
  <si>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</si>
  <si>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</si>
  <si>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</si>
  <si>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</si>
  <si>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</si>
  <si>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</si>
  <si>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</si>
  <si>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</si>
  <si>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</si>
  <si>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</si>
  <si>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</si>
  <si>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</si>
  <si>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</si>
  <si>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</si>
  <si>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</si>
  <si>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</si>
  <si>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</si>
  <si>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</si>
  <si>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</si>
  <si>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</si>
  <si>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</si>
  <si>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</si>
  <si>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</si>
  <si>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</si>
  <si>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</si>
  <si>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</si>
  <si>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</si>
  <si>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</si>
  <si>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</si>
  <si>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</si>
  <si>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</si>
  <si>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</si>
  <si>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</si>
  <si>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</si>
  <si>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</si>
  <si>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</si>
  <si>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</si>
  <si>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</si>
  <si>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</si>
  <si>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</si>
  <si>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</si>
  <si>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</si>
  <si>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</si>
  <si>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</si>
  <si>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</si>
  <si>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</si>
  <si>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</si>
  <si>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</si>
  <si>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</si>
  <si>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</si>
  <si>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</si>
  <si>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</si>
  <si>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</si>
  <si>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</si>
  <si>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</si>
  <si>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</si>
  <si>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</si>
  <si>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</si>
  <si>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</si>
  <si>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</si>
  <si>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</si>
  <si>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</si>
  <si>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</si>
  <si>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</si>
  <si>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</si>
  <si>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</si>
  <si>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</si>
  <si>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</si>
  <si>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</si>
  <si>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</si>
  <si>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</si>
  <si>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</si>
  <si>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</si>
  <si>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</si>
  <si>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</si>
  <si>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</si>
  <si>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</si>
  <si>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</si>
  <si>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</si>
  <si>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</si>
  <si>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</si>
  <si>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</si>
  <si>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</si>
  <si>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</si>
  <si>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</si>
  <si>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</si>
  <si>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</si>
  <si>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</si>
  <si>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</si>
  <si>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</si>
  <si>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</si>
  <si>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</si>
  <si>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</si>
  <si>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</si>
  <si>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</si>
  <si>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</si>
  <si>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</si>
  <si>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</si>
  <si>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</si>
  <si>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</si>
  <si>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</si>
  <si>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</si>
  <si>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</si>
  <si>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</si>
  <si>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</si>
  <si>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</si>
  <si>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</si>
  <si>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</si>
  <si>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</si>
  <si>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</si>
  <si>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</si>
  <si>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</si>
  <si>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</si>
  <si>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</si>
  <si>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</si>
  <si>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</si>
  <si>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</si>
  <si>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</si>
  <si>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</si>
  <si>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</si>
  <si>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</si>
  <si>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</si>
  <si>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</si>
  <si>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</si>
  <si>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</si>
  <si>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</si>
  <si>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</si>
  <si>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</si>
  <si>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</si>
  <si>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</si>
  <si>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</si>
  <si>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วิทย์พลังสิบ</t>
  </si>
  <si>
    <t>วิทยาศาสตร์พลังสิบ</t>
  </si>
  <si>
    <t>ภาษาไทย 6</t>
  </si>
  <si>
    <t>ท16101</t>
  </si>
  <si>
    <t>คณิตศาสตร์ 6</t>
  </si>
  <si>
    <t>ค16101</t>
  </si>
  <si>
    <t>วิทยาศาสตร์และเทคโนโลยี 6</t>
  </si>
  <si>
    <t>ว16101</t>
  </si>
  <si>
    <t>สังคมศึกษา ศาสนาและวัฒนธรรม 6</t>
  </si>
  <si>
    <t>ส16101</t>
  </si>
  <si>
    <t>ประวัติศาสตร์ 6</t>
  </si>
  <si>
    <t>ส16102</t>
  </si>
  <si>
    <t>สุขศึกษาและพลศึกษา 6</t>
  </si>
  <si>
    <t>พ16101</t>
  </si>
  <si>
    <t>ศิลปะ 6</t>
  </si>
  <si>
    <t>ศ16101</t>
  </si>
  <si>
    <t>การงานอาชีพ 6</t>
  </si>
  <si>
    <t>ง16101</t>
  </si>
  <si>
    <t>ภาษาอังกฤษ 6</t>
  </si>
  <si>
    <t>อ16101</t>
  </si>
  <si>
    <t>ภาษาอังกฤษเพื่อการสื่อสาร 6</t>
  </si>
  <si>
    <t>วิทยาศาสตร์พลังสิบ 3</t>
  </si>
  <si>
    <t>การป้องกันการทุจริต 6</t>
  </si>
  <si>
    <t>อ16201</t>
  </si>
  <si>
    <t>ว16201</t>
  </si>
  <si>
    <t>ส16201</t>
  </si>
  <si>
    <t>กิจกรรมว่ายน้ำ 6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</si>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</sst>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22" ht="25.8" x14ac:dyDescent="0.25">
      <c r="A2" s="137" t="s">
        <v>102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22" x14ac:dyDescent="0.25">
      <c r="A3" s="133" t="s">
        <v>23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6" t="s">
        <v>28</v>
      </c>
      <c r="I6" s="136"/>
      <c r="J6" s="136"/>
      <c r="K6" s="136"/>
      <c r="L6" s="136"/>
    </row>
    <row r="7" spans="1:22" x14ac:dyDescent="0.25">
      <c r="C7" s="34" t="s">
        <v>26</v>
      </c>
      <c r="H7" s="136" t="s">
        <v>128</v>
      </c>
      <c r="I7" s="136"/>
      <c r="J7" s="136"/>
      <c r="K7" s="136"/>
      <c r="L7" s="136"/>
    </row>
    <row r="9" spans="1:22" x14ac:dyDescent="0.25">
      <c r="A9" s="133" t="s">
        <v>29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</row>
    <row r="10" spans="1:22" x14ac:dyDescent="0.25">
      <c r="C10" s="34" t="s">
        <v>30</v>
      </c>
      <c r="G10" s="26" t="s">
        <v>31</v>
      </c>
      <c r="H10" s="134"/>
      <c r="I10" s="134"/>
      <c r="J10" s="134"/>
      <c r="K10" s="134"/>
      <c r="L10" s="134"/>
      <c r="N10" s="34" t="s">
        <v>22</v>
      </c>
      <c r="O10" s="134"/>
      <c r="P10" s="134"/>
    </row>
    <row r="11" spans="1:22" x14ac:dyDescent="0.25">
      <c r="G11" s="26" t="s">
        <v>32</v>
      </c>
      <c r="H11" s="134"/>
      <c r="I11" s="134"/>
      <c r="J11" s="134"/>
      <c r="K11" s="134"/>
      <c r="L11" s="134"/>
      <c r="N11" s="34" t="s">
        <v>22</v>
      </c>
      <c r="O11" s="134"/>
      <c r="P11" s="134"/>
    </row>
    <row r="12" spans="1:22" ht="33" x14ac:dyDescent="0.25">
      <c r="C12" s="126" t="s">
        <v>123</v>
      </c>
      <c r="D12" s="126"/>
      <c r="E12" s="126"/>
      <c r="F12" s="126"/>
      <c r="G12" s="126"/>
      <c r="H12" s="135"/>
      <c r="I12" s="135"/>
      <c r="J12" s="135"/>
      <c r="K12" s="135"/>
      <c r="L12" s="135"/>
      <c r="N12" s="34" t="s">
        <v>33</v>
      </c>
      <c r="O12" s="130">
        <v>2567</v>
      </c>
      <c r="P12" s="130"/>
      <c r="Q12" s="128" t="s">
        <v>103</v>
      </c>
      <c r="R12" s="128"/>
      <c r="S12" s="128"/>
      <c r="T12" s="128"/>
      <c r="U12" s="128"/>
      <c r="V12" s="128"/>
    </row>
    <row r="13" spans="1:22" x14ac:dyDescent="0.25">
      <c r="E13" s="126"/>
      <c r="F13" s="126"/>
      <c r="G13" s="126"/>
      <c r="H13" s="32"/>
      <c r="I13" s="26"/>
      <c r="Q13" s="130" t="s">
        <v>131</v>
      </c>
      <c r="R13" s="130"/>
      <c r="S13" s="130"/>
      <c r="T13" s="130"/>
      <c r="U13" s="130"/>
      <c r="V13" s="130"/>
    </row>
    <row r="14" spans="1:22" x14ac:dyDescent="0.25">
      <c r="A14" s="133" t="s">
        <v>34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0" t="s">
        <v>132</v>
      </c>
      <c r="R14" s="130"/>
      <c r="S14" s="130"/>
      <c r="T14" s="130"/>
      <c r="U14" s="130"/>
      <c r="V14" s="130"/>
    </row>
    <row r="15" spans="1:22" ht="46.8" x14ac:dyDescent="0.25">
      <c r="B15" s="7" t="s">
        <v>54</v>
      </c>
      <c r="C15" s="108" t="s">
        <v>35</v>
      </c>
      <c r="D15" s="108"/>
      <c r="E15" s="108" t="s">
        <v>36</v>
      </c>
      <c r="F15" s="108"/>
      <c r="G15" s="108" t="s">
        <v>37</v>
      </c>
      <c r="H15" s="108"/>
      <c r="I15" s="108"/>
      <c r="J15" s="108"/>
      <c r="K15" s="108"/>
      <c r="L15" s="108"/>
      <c r="M15" s="121" t="s">
        <v>99</v>
      </c>
      <c r="N15" s="122"/>
      <c r="O15" s="122"/>
      <c r="P15" s="123"/>
      <c r="Q15" s="129" t="s">
        <v>168</v>
      </c>
      <c r="R15" s="130"/>
      <c r="S15" s="130"/>
      <c r="T15" s="130"/>
      <c r="U15" s="130"/>
      <c r="V15" s="130"/>
    </row>
    <row r="16" spans="1:22" x14ac:dyDescent="0.25">
      <c r="B16" s="6" t="s">
        <v>62</v>
      </c>
      <c r="C16" s="127" t="s">
        <v>142</v>
      </c>
      <c r="D16" s="127"/>
      <c r="E16" s="112" t="s">
        <v>143</v>
      </c>
      <c r="F16" s="112"/>
      <c r="G16" s="106" t="s">
        <v>43</v>
      </c>
      <c r="H16" s="109"/>
      <c r="I16" s="109"/>
      <c r="J16" s="109"/>
      <c r="K16" s="109"/>
      <c r="L16" s="107"/>
      <c r="M16" s="106">
        <v>160</v>
      </c>
      <c r="N16" s="109"/>
      <c r="O16" s="109"/>
      <c r="P16" s="107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27" t="s">
        <v>144</v>
      </c>
      <c r="D17" s="127"/>
      <c r="E17" s="112" t="s">
        <v>145</v>
      </c>
      <c r="F17" s="112"/>
      <c r="G17" s="106" t="s">
        <v>44</v>
      </c>
      <c r="H17" s="109"/>
      <c r="I17" s="109"/>
      <c r="J17" s="109"/>
      <c r="K17" s="109"/>
      <c r="L17" s="107"/>
      <c r="M17" s="106">
        <v>160</v>
      </c>
      <c r="N17" s="109"/>
      <c r="O17" s="109"/>
      <c r="P17" s="107"/>
      <c r="Q17" s="132" t="s">
        <v>104</v>
      </c>
      <c r="R17" s="132"/>
      <c r="S17" s="132"/>
      <c r="T17" s="132"/>
      <c r="U17" s="132"/>
      <c r="V17" s="132"/>
    </row>
    <row r="18" spans="2:22" ht="25.95" customHeight="1" x14ac:dyDescent="0.25">
      <c r="B18" s="6" t="s">
        <v>62</v>
      </c>
      <c r="C18" s="127" t="s">
        <v>146</v>
      </c>
      <c r="D18" s="127"/>
      <c r="E18" s="112" t="s">
        <v>147</v>
      </c>
      <c r="F18" s="112"/>
      <c r="G18" s="106" t="s">
        <v>45</v>
      </c>
      <c r="H18" s="109"/>
      <c r="I18" s="109"/>
      <c r="J18" s="109"/>
      <c r="K18" s="109"/>
      <c r="L18" s="107"/>
      <c r="M18" s="106">
        <v>120</v>
      </c>
      <c r="N18" s="109"/>
      <c r="O18" s="109"/>
      <c r="P18" s="107"/>
    </row>
    <row r="19" spans="2:22" ht="28.2" customHeight="1" x14ac:dyDescent="0.25">
      <c r="B19" s="6" t="s">
        <v>62</v>
      </c>
      <c r="C19" s="127" t="s">
        <v>148</v>
      </c>
      <c r="D19" s="127"/>
      <c r="E19" s="112" t="s">
        <v>149</v>
      </c>
      <c r="F19" s="112"/>
      <c r="G19" s="106" t="s">
        <v>114</v>
      </c>
      <c r="H19" s="109"/>
      <c r="I19" s="109"/>
      <c r="J19" s="109"/>
      <c r="K19" s="109"/>
      <c r="L19" s="107"/>
      <c r="M19" s="106">
        <v>80</v>
      </c>
      <c r="N19" s="109"/>
      <c r="O19" s="109"/>
      <c r="P19" s="107"/>
      <c r="Q19" s="131" t="s">
        <v>105</v>
      </c>
      <c r="R19" s="131"/>
      <c r="S19" s="131"/>
      <c r="T19" s="131"/>
      <c r="U19" s="131"/>
      <c r="V19" s="131"/>
    </row>
    <row r="20" spans="2:22" ht="28.2" customHeight="1" x14ac:dyDescent="0.25">
      <c r="B20" s="6" t="s">
        <v>62</v>
      </c>
      <c r="C20" s="127" t="s">
        <v>150</v>
      </c>
      <c r="D20" s="127"/>
      <c r="E20" s="112" t="s">
        <v>151</v>
      </c>
      <c r="F20" s="112"/>
      <c r="G20" s="106" t="s">
        <v>46</v>
      </c>
      <c r="H20" s="109"/>
      <c r="I20" s="109"/>
      <c r="J20" s="109"/>
      <c r="K20" s="109"/>
      <c r="L20" s="107"/>
      <c r="M20" s="106">
        <v>40</v>
      </c>
      <c r="N20" s="109"/>
      <c r="O20" s="109"/>
      <c r="P20" s="107"/>
    </row>
    <row r="21" spans="2:22" x14ac:dyDescent="0.25">
      <c r="B21" s="6" t="s">
        <v>62</v>
      </c>
      <c r="C21" s="127" t="s">
        <v>152</v>
      </c>
      <c r="D21" s="127"/>
      <c r="E21" s="112" t="s">
        <v>153</v>
      </c>
      <c r="F21" s="112"/>
      <c r="G21" s="106" t="s">
        <v>47</v>
      </c>
      <c r="H21" s="109"/>
      <c r="I21" s="109"/>
      <c r="J21" s="109"/>
      <c r="K21" s="109"/>
      <c r="L21" s="107"/>
      <c r="M21" s="106">
        <v>80</v>
      </c>
      <c r="N21" s="109"/>
      <c r="O21" s="109"/>
      <c r="P21" s="107"/>
    </row>
    <row r="22" spans="2:22" x14ac:dyDescent="0.25">
      <c r="B22" s="6" t="s">
        <v>62</v>
      </c>
      <c r="C22" s="127" t="s">
        <v>154</v>
      </c>
      <c r="D22" s="127"/>
      <c r="E22" s="112" t="s">
        <v>155</v>
      </c>
      <c r="F22" s="112"/>
      <c r="G22" s="106" t="s">
        <v>11</v>
      </c>
      <c r="H22" s="109"/>
      <c r="I22" s="109"/>
      <c r="J22" s="109"/>
      <c r="K22" s="109"/>
      <c r="L22" s="107"/>
      <c r="M22" s="106">
        <v>80</v>
      </c>
      <c r="N22" s="109"/>
      <c r="O22" s="109"/>
      <c r="P22" s="107"/>
    </row>
    <row r="23" spans="2:22" x14ac:dyDescent="0.25">
      <c r="B23" s="6" t="s">
        <v>62</v>
      </c>
      <c r="C23" s="127" t="s">
        <v>156</v>
      </c>
      <c r="D23" s="127"/>
      <c r="E23" s="112" t="s">
        <v>157</v>
      </c>
      <c r="F23" s="112"/>
      <c r="G23" s="106" t="s">
        <v>48</v>
      </c>
      <c r="H23" s="109"/>
      <c r="I23" s="109"/>
      <c r="J23" s="109"/>
      <c r="K23" s="109"/>
      <c r="L23" s="107"/>
      <c r="M23" s="106">
        <v>40</v>
      </c>
      <c r="N23" s="109"/>
      <c r="O23" s="109"/>
      <c r="P23" s="107"/>
    </row>
    <row r="24" spans="2:22" x14ac:dyDescent="0.25">
      <c r="B24" s="6" t="s">
        <v>62</v>
      </c>
      <c r="C24" s="127" t="s">
        <v>158</v>
      </c>
      <c r="D24" s="127"/>
      <c r="E24" s="112" t="s">
        <v>159</v>
      </c>
      <c r="F24" s="112"/>
      <c r="G24" s="106" t="s">
        <v>49</v>
      </c>
      <c r="H24" s="109"/>
      <c r="I24" s="109"/>
      <c r="J24" s="109"/>
      <c r="K24" s="109"/>
      <c r="L24" s="107"/>
      <c r="M24" s="106">
        <v>80</v>
      </c>
      <c r="N24" s="109"/>
      <c r="O24" s="109"/>
      <c r="P24" s="107"/>
    </row>
    <row r="25" spans="2:22" x14ac:dyDescent="0.25">
      <c r="B25" s="104" t="s">
        <v>107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1">
        <f>SUM(M16:P24)</f>
        <v>840</v>
      </c>
      <c r="N25" s="102"/>
      <c r="O25" s="102"/>
      <c r="P25" s="103"/>
    </row>
    <row r="26" spans="2:22" ht="46.8" x14ac:dyDescent="0.25">
      <c r="B26" s="7" t="s">
        <v>54</v>
      </c>
      <c r="C26" s="108" t="s">
        <v>35</v>
      </c>
      <c r="D26" s="108"/>
      <c r="E26" s="108" t="s">
        <v>36</v>
      </c>
      <c r="F26" s="108"/>
      <c r="G26" s="108" t="s">
        <v>39</v>
      </c>
      <c r="H26" s="108"/>
      <c r="I26" s="108"/>
      <c r="J26" s="108"/>
      <c r="K26" s="108"/>
      <c r="L26" s="108"/>
      <c r="M26" s="108" t="s">
        <v>99</v>
      </c>
      <c r="N26" s="108"/>
      <c r="O26" s="108"/>
      <c r="P26" s="108"/>
    </row>
    <row r="27" spans="2:22" x14ac:dyDescent="0.25">
      <c r="B27" s="6" t="s">
        <v>41</v>
      </c>
      <c r="C27" s="113" t="s">
        <v>160</v>
      </c>
      <c r="D27" s="114"/>
      <c r="E27" s="106" t="s">
        <v>163</v>
      </c>
      <c r="F27" s="107"/>
      <c r="G27" s="106" t="s">
        <v>50</v>
      </c>
      <c r="H27" s="109"/>
      <c r="I27" s="109"/>
      <c r="J27" s="109"/>
      <c r="K27" s="109"/>
      <c r="L27" s="107"/>
      <c r="M27" s="106">
        <v>80</v>
      </c>
      <c r="N27" s="109"/>
      <c r="O27" s="109"/>
      <c r="P27" s="107"/>
    </row>
    <row r="28" spans="2:22" x14ac:dyDescent="0.25">
      <c r="B28" s="6" t="s">
        <v>41</v>
      </c>
      <c r="C28" s="110" t="s">
        <v>161</v>
      </c>
      <c r="D28" s="111"/>
      <c r="E28" s="106" t="s">
        <v>164</v>
      </c>
      <c r="F28" s="107"/>
      <c r="G28" s="106" t="s">
        <v>141</v>
      </c>
      <c r="H28" s="109"/>
      <c r="I28" s="109"/>
      <c r="J28" s="109"/>
      <c r="K28" s="109"/>
      <c r="L28" s="107"/>
      <c r="M28" s="106">
        <v>40</v>
      </c>
      <c r="N28" s="109"/>
      <c r="O28" s="109"/>
      <c r="P28" s="107"/>
    </row>
    <row r="29" spans="2:22" x14ac:dyDescent="0.25">
      <c r="B29" s="6" t="s">
        <v>41</v>
      </c>
      <c r="C29" s="110" t="s">
        <v>162</v>
      </c>
      <c r="D29" s="111"/>
      <c r="E29" s="106" t="s">
        <v>165</v>
      </c>
      <c r="F29" s="107"/>
      <c r="G29" s="106" t="s">
        <v>114</v>
      </c>
      <c r="H29" s="109"/>
      <c r="I29" s="109"/>
      <c r="J29" s="109"/>
      <c r="K29" s="109"/>
      <c r="L29" s="107"/>
      <c r="M29" s="106">
        <v>40</v>
      </c>
      <c r="N29" s="109"/>
      <c r="O29" s="109"/>
      <c r="P29" s="107"/>
    </row>
    <row r="30" spans="2:22" x14ac:dyDescent="0.25">
      <c r="B30" s="6"/>
      <c r="C30" s="110"/>
      <c r="D30" s="111"/>
      <c r="E30" s="106"/>
      <c r="F30" s="107"/>
      <c r="G30" s="106"/>
      <c r="H30" s="109"/>
      <c r="I30" s="109"/>
      <c r="J30" s="109"/>
      <c r="K30" s="109"/>
      <c r="L30" s="107"/>
      <c r="M30" s="106"/>
      <c r="N30" s="109"/>
      <c r="O30" s="109"/>
      <c r="P30" s="107"/>
    </row>
    <row r="31" spans="2:22" x14ac:dyDescent="0.25">
      <c r="B31" s="104" t="s">
        <v>108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5">
        <f>SUM(M27:P30)</f>
        <v>160</v>
      </c>
      <c r="N31" s="105"/>
      <c r="O31" s="105"/>
      <c r="P31" s="105"/>
    </row>
    <row r="32" spans="2:22" ht="54" customHeight="1" x14ac:dyDescent="0.25">
      <c r="B32" s="117" t="s">
        <v>54</v>
      </c>
      <c r="C32" s="118"/>
      <c r="D32" s="119"/>
      <c r="E32" s="121" t="s">
        <v>35</v>
      </c>
      <c r="F32" s="122"/>
      <c r="G32" s="122"/>
      <c r="H32" s="122"/>
      <c r="I32" s="122"/>
      <c r="J32" s="122"/>
      <c r="K32" s="122"/>
      <c r="L32" s="123"/>
      <c r="M32" s="108" t="s">
        <v>99</v>
      </c>
      <c r="N32" s="108"/>
      <c r="O32" s="108"/>
      <c r="P32" s="108"/>
    </row>
    <row r="33" spans="2:16" ht="27.6" customHeight="1" x14ac:dyDescent="0.25">
      <c r="B33" s="120" t="s">
        <v>109</v>
      </c>
      <c r="C33" s="120"/>
      <c r="D33" s="120"/>
      <c r="E33" s="112" t="s">
        <v>110</v>
      </c>
      <c r="F33" s="112"/>
      <c r="G33" s="112"/>
      <c r="H33" s="112"/>
      <c r="I33" s="112"/>
      <c r="J33" s="112"/>
      <c r="K33" s="112"/>
      <c r="L33" s="112"/>
      <c r="M33" s="112">
        <v>40</v>
      </c>
      <c r="N33" s="112"/>
      <c r="O33" s="112"/>
      <c r="P33" s="112"/>
    </row>
    <row r="34" spans="2:16" ht="27.6" customHeight="1" x14ac:dyDescent="0.25">
      <c r="B34" s="120" t="s">
        <v>109</v>
      </c>
      <c r="C34" s="120"/>
      <c r="D34" s="120"/>
      <c r="E34" s="112" t="s">
        <v>111</v>
      </c>
      <c r="F34" s="112"/>
      <c r="G34" s="112"/>
      <c r="H34" s="112"/>
      <c r="I34" s="112"/>
      <c r="J34" s="112"/>
      <c r="K34" s="112"/>
      <c r="L34" s="112"/>
      <c r="M34" s="112">
        <v>30</v>
      </c>
      <c r="N34" s="112"/>
      <c r="O34" s="112"/>
      <c r="P34" s="112"/>
    </row>
    <row r="35" spans="2:16" ht="30" customHeight="1" x14ac:dyDescent="0.25">
      <c r="B35" s="120" t="s">
        <v>109</v>
      </c>
      <c r="C35" s="120"/>
      <c r="D35" s="120"/>
      <c r="E35" s="112" t="s">
        <v>106</v>
      </c>
      <c r="F35" s="112"/>
      <c r="G35" s="112"/>
      <c r="H35" s="112"/>
      <c r="I35" s="112"/>
      <c r="J35" s="112"/>
      <c r="K35" s="112"/>
      <c r="L35" s="112"/>
      <c r="M35" s="112">
        <v>40</v>
      </c>
      <c r="N35" s="112"/>
      <c r="O35" s="112"/>
      <c r="P35" s="112"/>
    </row>
    <row r="36" spans="2:16" ht="30" customHeight="1" x14ac:dyDescent="0.25">
      <c r="B36" s="120" t="s">
        <v>109</v>
      </c>
      <c r="C36" s="120"/>
      <c r="D36" s="120"/>
      <c r="E36" s="112" t="s">
        <v>120</v>
      </c>
      <c r="F36" s="112"/>
      <c r="G36" s="112"/>
      <c r="H36" s="112"/>
      <c r="I36" s="112"/>
      <c r="J36" s="112"/>
      <c r="K36" s="112"/>
      <c r="L36" s="112"/>
      <c r="M36" s="112">
        <v>10</v>
      </c>
      <c r="N36" s="112"/>
      <c r="O36" s="112"/>
      <c r="P36" s="112"/>
    </row>
    <row r="37" spans="2:16" x14ac:dyDescent="0.25">
      <c r="B37" s="104" t="s">
        <v>14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5">
        <f>SUM(M33:P36)</f>
        <v>120</v>
      </c>
      <c r="N37" s="105"/>
      <c r="O37" s="105"/>
      <c r="P37" s="105"/>
    </row>
    <row r="38" spans="2:16" ht="46.8" x14ac:dyDescent="0.25">
      <c r="B38" s="7" t="s">
        <v>54</v>
      </c>
      <c r="C38" s="121" t="s">
        <v>35</v>
      </c>
      <c r="D38" s="123"/>
      <c r="E38" s="121" t="s">
        <v>36</v>
      </c>
      <c r="F38" s="123"/>
      <c r="G38" s="121" t="s">
        <v>113</v>
      </c>
      <c r="H38" s="122"/>
      <c r="I38" s="122"/>
      <c r="J38" s="122"/>
      <c r="K38" s="122"/>
      <c r="L38" s="123"/>
      <c r="M38" s="121" t="s">
        <v>99</v>
      </c>
      <c r="N38" s="122"/>
      <c r="O38" s="122"/>
      <c r="P38" s="123"/>
    </row>
    <row r="39" spans="2:16" ht="46.8" x14ac:dyDescent="0.25">
      <c r="B39" s="8" t="s">
        <v>113</v>
      </c>
      <c r="C39" s="112" t="s">
        <v>166</v>
      </c>
      <c r="D39" s="112"/>
      <c r="E39" s="125"/>
      <c r="F39" s="125"/>
      <c r="G39" s="112" t="s">
        <v>112</v>
      </c>
      <c r="H39" s="112"/>
      <c r="I39" s="112"/>
      <c r="J39" s="112"/>
      <c r="K39" s="112"/>
      <c r="L39" s="112"/>
      <c r="M39" s="112">
        <v>40</v>
      </c>
      <c r="N39" s="112"/>
      <c r="O39" s="112"/>
      <c r="P39" s="112"/>
    </row>
    <row r="40" spans="2:16" x14ac:dyDescent="0.25">
      <c r="B40" s="8"/>
      <c r="C40" s="112"/>
      <c r="D40" s="112"/>
      <c r="E40" s="125"/>
      <c r="F40" s="125"/>
      <c r="G40" s="112"/>
      <c r="H40" s="112"/>
      <c r="I40" s="112"/>
      <c r="J40" s="112"/>
      <c r="K40" s="112"/>
      <c r="L40" s="112"/>
      <c r="M40" s="112"/>
      <c r="N40" s="112"/>
      <c r="O40" s="112"/>
      <c r="P40" s="112"/>
    </row>
    <row r="41" spans="2:16" x14ac:dyDescent="0.25">
      <c r="B41" s="104" t="s">
        <v>129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24">
        <f>SUM(M25,M31,M37,M39:P40)</f>
        <v>1160</v>
      </c>
      <c r="N41" s="124"/>
      <c r="O41" s="124"/>
      <c r="P41" s="124"/>
    </row>
    <row r="47" spans="2:16" x14ac:dyDescent="0.25">
      <c r="M47" s="115"/>
      <c r="N47" s="116"/>
      <c r="O47" s="116"/>
      <c r="P47" s="116"/>
    </row>
  </sheetData>
  <sheetProtection algorithmName="SHA-512" hashValue="DDef4sC+rp0sf6qtDONS6QSUFQ4g25ax+TjMvcnBf6/l8hbi3ySMnbiVGpwBbJ9bWRbp6P87V62NPDmnOvufiQ==" saltValue="oOHY3lf4VGS+fKNJKj5LHA==" spinCount="100000" sheet="1" objects="1" scenarios="1"/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topLeftCell="A38" zoomScale="70" zoomScaleNormal="100" zoomScaleSheetLayoutView="85" zoomScalePageLayoutView="70" workbookViewId="0">
      <selection activeCell="H45" sqref="H4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5.8" x14ac:dyDescent="0.25">
      <c r="A3" s="183" t="str">
        <f>ข้อมูลพื้นฐาน!$H$5</f>
        <v>โรงเรียนอนุบาลนางรอง(สังขกฤษณ์อนุสรณ์)</v>
      </c>
      <c r="B3" s="183"/>
      <c r="C3" s="183"/>
      <c r="D3" s="183"/>
      <c r="E3" s="183"/>
      <c r="F3" s="183" t="s">
        <v>25</v>
      </c>
      <c r="G3" s="183"/>
      <c r="H3" s="183"/>
      <c r="I3" s="183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83" t="s">
        <v>122</v>
      </c>
      <c r="D4" s="18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87" t="str">
        <f>IF('คะแนนภาคเรียนที่ 1'!$C$8="","",VLOOKUP($I$5,'คะแนนภาคเรียนที่ 1'!$A$8:$P$62,3))</f>
        <v/>
      </c>
      <c r="E5" s="187"/>
      <c r="F5" s="187"/>
      <c r="G5" s="66"/>
      <c r="H5" s="63" t="s">
        <v>2</v>
      </c>
      <c r="I5" s="59">
        <v>4</v>
      </c>
      <c r="J5" s="68"/>
      <c r="K5" s="68"/>
    </row>
    <row r="6" spans="1:11" ht="28.2" customHeight="1" x14ac:dyDescent="0.25">
      <c r="A6" s="189" t="s">
        <v>54</v>
      </c>
      <c r="B6" s="188" t="s">
        <v>55</v>
      </c>
      <c r="C6" s="188" t="s">
        <v>35</v>
      </c>
      <c r="D6" s="189" t="s">
        <v>56</v>
      </c>
      <c r="E6" s="188" t="s">
        <v>57</v>
      </c>
      <c r="F6" s="188"/>
      <c r="G6" s="188" t="s">
        <v>58</v>
      </c>
      <c r="H6" s="188"/>
      <c r="I6" s="188" t="s">
        <v>59</v>
      </c>
      <c r="J6" s="188"/>
      <c r="K6" s="201"/>
    </row>
    <row r="7" spans="1:11" ht="28.2" customHeight="1" x14ac:dyDescent="0.25">
      <c r="A7" s="189"/>
      <c r="B7" s="188"/>
      <c r="C7" s="188"/>
      <c r="D7" s="189"/>
      <c r="E7" s="188" t="s">
        <v>60</v>
      </c>
      <c r="F7" s="188" t="s">
        <v>61</v>
      </c>
      <c r="G7" s="188" t="s">
        <v>60</v>
      </c>
      <c r="H7" s="188" t="s">
        <v>61</v>
      </c>
      <c r="I7" s="188" t="s">
        <v>14</v>
      </c>
      <c r="J7" s="202" t="s">
        <v>61</v>
      </c>
      <c r="K7" s="203" t="s">
        <v>92</v>
      </c>
    </row>
    <row r="8" spans="1:11" ht="28.2" customHeight="1" x14ac:dyDescent="0.25">
      <c r="A8" s="189"/>
      <c r="B8" s="188"/>
      <c r="C8" s="188"/>
      <c r="D8" s="189"/>
      <c r="E8" s="188"/>
      <c r="F8" s="188"/>
      <c r="G8" s="188"/>
      <c r="H8" s="188"/>
      <c r="I8" s="188"/>
      <c r="J8" s="202"/>
      <c r="K8" s="204"/>
    </row>
    <row r="9" spans="1:11" ht="28.2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ท16101</v>
      </c>
      <c r="C9" s="45" t="str">
        <f>ข้อมูลพื้นฐาน!$C$16</f>
        <v>ภาษาไทย 6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ค16101</v>
      </c>
      <c r="C10" s="45" t="str">
        <f>ข้อมูลพื้นฐาน!$C$17</f>
        <v>คณิตศาสตร์ 6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ว16101</v>
      </c>
      <c r="C11" s="45" t="str">
        <f>ข้อมูลพื้นฐาน!$C$18</f>
        <v>วิทยาศาสตร์และเทคโนโลยี 6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2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ส16101</v>
      </c>
      <c r="C12" s="70" t="str">
        <f>ข้อมูลพื้นฐาน!$C$19</f>
        <v>สังคมศึกษา ศาสนาและวัฒนธรรม 6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2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ส16102</v>
      </c>
      <c r="C13" s="45" t="str">
        <f>ข้อมูลพื้นฐาน!$C$20</f>
        <v>ประวัติศาสตร์ 6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2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พ16101</v>
      </c>
      <c r="C14" s="45" t="str">
        <f>ข้อมูลพื้นฐาน!$C$21</f>
        <v>สุขศึกษาและพลศึกษา 6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2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ศ16101</v>
      </c>
      <c r="C15" s="45" t="str">
        <f>ข้อมูลพื้นฐาน!$C$22</f>
        <v>ศิลปะ 6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2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ง16101</v>
      </c>
      <c r="C16" s="45" t="str">
        <f>ข้อมูลพื้นฐาน!$C$23</f>
        <v>การงานอาชีพ 6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2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อ16101</v>
      </c>
      <c r="C17" s="45" t="str">
        <f>ข้อมูลพื้นฐาน!$C$24</f>
        <v>ภาษาอังกฤษ 6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2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อ16201</v>
      </c>
      <c r="C18" s="45" t="str">
        <f>ข้อมูลพื้นฐาน!$C$27</f>
        <v>ภาษาอังกฤษเพื่อการสื่อสาร 6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2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ว16201</v>
      </c>
      <c r="C19" s="45" t="str">
        <f>ข้อมูลพื้นฐาน!$C$28</f>
        <v>วิทยาศาสตร์พลังสิบ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2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ส16201</v>
      </c>
      <c r="C20" s="45" t="str">
        <f>ข้อมูลพื้นฐาน!$C$29</f>
        <v>การป้องกันการทุจริต 6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8.2" customHeight="1" x14ac:dyDescent="0.25">
      <c r="A21" s="190" t="str">
        <f>ข้อมูลพื้นฐาน!$G$38</f>
        <v>กิจกรรมพิเศษ</v>
      </c>
      <c r="B21" s="191"/>
      <c r="C21" s="45" t="str">
        <f>ข้อมูลพื้นฐาน!$C$39</f>
        <v>กิจกรรมว่ายน้ำ 6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8.2" customHeight="1" x14ac:dyDescent="0.25">
      <c r="A22" s="193" t="s">
        <v>63</v>
      </c>
      <c r="B22" s="193"/>
      <c r="C22" s="199"/>
      <c r="D22" s="199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8.2" customHeight="1" x14ac:dyDescent="0.25">
      <c r="A23" s="193" t="s">
        <v>65</v>
      </c>
      <c r="B23" s="193"/>
      <c r="C23" s="193"/>
      <c r="D23" s="193"/>
      <c r="E23" s="75" t="str">
        <f>IF(รายงาน3!AE8="","",VLOOKUP($I$5,รายงาน3!A8:AF62,32))</f>
        <v/>
      </c>
      <c r="F23" s="184" t="s">
        <v>115</v>
      </c>
      <c r="G23" s="185"/>
      <c r="H23" s="185"/>
      <c r="I23" s="185"/>
      <c r="J23" s="186"/>
      <c r="K23" s="69" t="str">
        <f>IF(E23="","",VLOOKUP($I$5,ผลการประเมินกิจกรรม!B8:AI62,8))</f>
        <v/>
      </c>
    </row>
    <row r="24" spans="1:11" ht="28.2" customHeight="1" x14ac:dyDescent="0.25">
      <c r="A24" s="193" t="s">
        <v>67</v>
      </c>
      <c r="B24" s="193"/>
      <c r="C24" s="193"/>
      <c r="D24" s="193"/>
      <c r="E24" s="69" t="str">
        <f>IF(เรียงลำดับ!H8="","",VLOOKUP($I$5,เรียงลำดับ!B8:H62,7))</f>
        <v/>
      </c>
      <c r="F24" s="184" t="s">
        <v>116</v>
      </c>
      <c r="G24" s="185"/>
      <c r="H24" s="185"/>
      <c r="I24" s="185"/>
      <c r="J24" s="186"/>
      <c r="K24" s="76" t="str">
        <f>IF(E23="","",VLOOKUP($I$5,ผลการประเมินกิจกรรม!B8:AI62,9))</f>
        <v/>
      </c>
    </row>
    <row r="25" spans="1:11" ht="28.2" customHeight="1" x14ac:dyDescent="0.25">
      <c r="A25" s="194" t="s">
        <v>69</v>
      </c>
      <c r="B25" s="195"/>
      <c r="C25" s="195"/>
      <c r="D25" s="195"/>
      <c r="E25" s="196"/>
      <c r="F25" s="184" t="s">
        <v>117</v>
      </c>
      <c r="G25" s="185"/>
      <c r="H25" s="185"/>
      <c r="I25" s="185"/>
      <c r="J25" s="186"/>
      <c r="K25" s="69" t="str">
        <f>IF(E23="","",VLOOKUP($I$5,ผลการประเมินกิจกรรม!B8:AI62,10))</f>
        <v/>
      </c>
    </row>
    <row r="26" spans="1:11" ht="28.2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84" t="s">
        <v>118</v>
      </c>
      <c r="G26" s="185"/>
      <c r="H26" s="185"/>
      <c r="I26" s="185"/>
      <c r="J26" s="186"/>
      <c r="K26" s="69" t="str">
        <f>IF(E23="","",VLOOKUP($I$5,ผลการประเมินกิจกรรม!B8:AI62,11))</f>
        <v/>
      </c>
    </row>
    <row r="27" spans="1:11" ht="28.2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84" t="s">
        <v>119</v>
      </c>
      <c r="G27" s="185"/>
      <c r="H27" s="185"/>
      <c r="I27" s="185"/>
      <c r="J27" s="186"/>
      <c r="K27" s="69" t="str">
        <f>IF(E23="","",VLOOKUP($I$5,ผลการประเมินกิจกรรม!B8:AI62,12))</f>
        <v/>
      </c>
    </row>
    <row r="28" spans="1:11" ht="28.2" customHeight="1" x14ac:dyDescent="0.25">
      <c r="A28" s="77" t="s">
        <v>93</v>
      </c>
      <c r="B28" s="185" t="str">
        <f>IF(ชุมนุม!E8="","",VLOOKUP($I$5,ชุมนุม!B8:E62,4))</f>
        <v/>
      </c>
      <c r="C28" s="185"/>
      <c r="D28" s="186"/>
      <c r="E28" s="69" t="str">
        <f>IF(E23="","",VLOOKUP($I$5,ผลการประเมินกิจกรรม!B8:AI62,24))</f>
        <v/>
      </c>
      <c r="F28" s="205" t="s">
        <v>75</v>
      </c>
      <c r="G28" s="206"/>
      <c r="H28" s="206"/>
      <c r="I28" s="206"/>
      <c r="J28" s="207"/>
      <c r="K28" s="69" t="str">
        <f>IF(E23="","",VLOOKUP($I$5,ผลการประเมินกิจกรรม!B8:AI62,13))</f>
        <v/>
      </c>
    </row>
    <row r="29" spans="1:11" ht="28.2" customHeight="1" x14ac:dyDescent="0.25">
      <c r="A29" s="192" t="s">
        <v>121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8.2" customHeight="1" x14ac:dyDescent="0.25">
      <c r="A30" s="194" t="s">
        <v>78</v>
      </c>
      <c r="B30" s="195"/>
      <c r="C30" s="195"/>
      <c r="D30" s="195"/>
      <c r="E30" s="196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8.2" customHeight="1" x14ac:dyDescent="0.25">
      <c r="A31" s="192" t="s">
        <v>80</v>
      </c>
      <c r="B31" s="192"/>
      <c r="C31" s="192"/>
      <c r="D31" s="192"/>
      <c r="E31" s="78" t="str">
        <f>IF(E23="","",VLOOKUP($I$5,ผลการประเมินกิจกรรม!B8:AI62,26))</f>
        <v/>
      </c>
      <c r="F31" s="184" t="s">
        <v>81</v>
      </c>
      <c r="G31" s="185"/>
      <c r="H31" s="185"/>
      <c r="I31" s="185"/>
      <c r="J31" s="186"/>
      <c r="K31" s="69" t="str">
        <f>IF(E23="","",VLOOKUP($I$5,ผลการประเมินกิจกรรม!B8:AI62,15))</f>
        <v/>
      </c>
    </row>
    <row r="32" spans="1:11" ht="28.2" customHeight="1" x14ac:dyDescent="0.25">
      <c r="A32" s="192" t="s">
        <v>82</v>
      </c>
      <c r="B32" s="192"/>
      <c r="C32" s="192"/>
      <c r="D32" s="192"/>
      <c r="E32" s="78" t="str">
        <f>IF(E23="","",VLOOKUP($I$5,ผลการประเมินกิจกรรม!B8:AI62,27))</f>
        <v/>
      </c>
      <c r="F32" s="184" t="s">
        <v>83</v>
      </c>
      <c r="G32" s="185"/>
      <c r="H32" s="185"/>
      <c r="I32" s="185"/>
      <c r="J32" s="186"/>
      <c r="K32" s="69" t="str">
        <f>IF(E23="","",VLOOKUP($I$5,ผลการประเมินกิจกรรม!B8:AI62,16))</f>
        <v/>
      </c>
    </row>
    <row r="33" spans="1:11" ht="28.2" customHeight="1" x14ac:dyDescent="0.25">
      <c r="A33" s="192" t="s">
        <v>84</v>
      </c>
      <c r="B33" s="192"/>
      <c r="C33" s="192"/>
      <c r="D33" s="192"/>
      <c r="E33" s="78" t="str">
        <f>IF(E23="","",VLOOKUP($I$5,ผลการประเมินกิจกรรม!B8:AI62,28))</f>
        <v/>
      </c>
      <c r="F33" s="184" t="s">
        <v>85</v>
      </c>
      <c r="G33" s="185"/>
      <c r="H33" s="185"/>
      <c r="I33" s="185"/>
      <c r="J33" s="186"/>
      <c r="K33" s="69" t="str">
        <f>IF(E23="","",VLOOKUP($I$5,ผลการประเมินกิจกรรม!B8:AI62,17))</f>
        <v/>
      </c>
    </row>
    <row r="34" spans="1:11" ht="28.2" customHeight="1" x14ac:dyDescent="0.25">
      <c r="A34" s="192" t="s">
        <v>86</v>
      </c>
      <c r="B34" s="192"/>
      <c r="C34" s="192"/>
      <c r="D34" s="192"/>
      <c r="E34" s="78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8.2" customHeight="1" x14ac:dyDescent="0.25">
      <c r="A35" s="192" t="s">
        <v>88</v>
      </c>
      <c r="B35" s="192"/>
      <c r="C35" s="192"/>
      <c r="D35" s="192"/>
      <c r="E35" s="78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8.2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197"/>
      <c r="G36" s="197"/>
      <c r="H36" s="197"/>
      <c r="I36" s="197"/>
      <c r="J36" s="197"/>
      <c r="K36" s="83"/>
    </row>
    <row r="37" spans="1:11" ht="28.2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08"/>
      <c r="G37" s="208"/>
      <c r="H37" s="208"/>
      <c r="I37" s="208"/>
      <c r="J37" s="208"/>
      <c r="K37" s="83"/>
    </row>
    <row r="38" spans="1:11" ht="28.2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9" t="s">
        <v>139</v>
      </c>
      <c r="G38" s="213"/>
      <c r="H38" s="213"/>
      <c r="I38" s="79" t="s">
        <v>139</v>
      </c>
      <c r="J38" s="213"/>
      <c r="K38" s="214"/>
    </row>
    <row r="39" spans="1:11" ht="28.2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G39" s="211" t="str">
        <f>IF(ข้อมูลพื้นฐาน!H10="","","( " &amp; ข้อมูลพื้นฐาน!H10 &amp; " )")</f>
        <v/>
      </c>
      <c r="H39" s="211"/>
      <c r="J39" s="211" t="str">
        <f>IF(ข้อมูลพื้นฐาน!H11="","","( " &amp; ข้อมูลพื้นฐาน!H11 &amp; " )")</f>
        <v/>
      </c>
      <c r="K39" s="212"/>
    </row>
    <row r="40" spans="1:11" ht="28.2" customHeight="1" x14ac:dyDescent="0.25">
      <c r="A40" s="84"/>
      <c r="G40" s="209" t="s">
        <v>21</v>
      </c>
      <c r="H40" s="209"/>
      <c r="J40" s="209" t="s">
        <v>21</v>
      </c>
      <c r="K40" s="210"/>
    </row>
    <row r="41" spans="1:11" ht="28.2" customHeight="1" x14ac:dyDescent="0.25">
      <c r="A41" s="85"/>
      <c r="G41" s="209"/>
      <c r="H41" s="209"/>
      <c r="J41" s="209"/>
      <c r="K41" s="210"/>
    </row>
    <row r="42" spans="1:11" ht="28.2" customHeight="1" x14ac:dyDescent="0.25">
      <c r="A42" s="85"/>
      <c r="G42" s="79" t="s">
        <v>139</v>
      </c>
      <c r="H42" s="215"/>
      <c r="I42" s="215"/>
      <c r="J42" s="215"/>
      <c r="K42" s="80"/>
    </row>
    <row r="43" spans="1:11" ht="28.2" customHeight="1" x14ac:dyDescent="0.25">
      <c r="A43" s="85"/>
      <c r="H43" s="209" t="str">
        <f>IF(ข้อมูลพื้นฐาน!H7="","","( " &amp; ข้อมูลพื้นฐาน!H7 &amp; " )")</f>
        <v>( นายพิสิษฐ์ เจริญพันธ์ )</v>
      </c>
      <c r="I43" s="209"/>
      <c r="J43" s="209"/>
      <c r="K43" s="80"/>
    </row>
    <row r="44" spans="1:11" ht="28.2" customHeight="1" x14ac:dyDescent="0.25">
      <c r="A44" s="85"/>
      <c r="H44" s="209" t="s">
        <v>26</v>
      </c>
      <c r="I44" s="209"/>
      <c r="J44" s="209"/>
      <c r="K44" s="80"/>
    </row>
    <row r="45" spans="1:11" ht="24.6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</sheetData>
  <sheetProtection algorithmName="SHA-512" hashValue="1xuKTqRH4SAD7sPGzlkDbtsLMFkVibj76KBIdDLJ2ZiJYt8xLpGa02VIaZ6Ir+k9cxWmcV8dnuIdkSWbuGer7w==" saltValue="ilLH+/ET1CKZfNdVLugQeA==" spinCount="100000" sheet="1" objects="1" scenarios="1"/>
  <mergeCells count="65">
    <mergeCell ref="G38:H38"/>
    <mergeCell ref="J38:K38"/>
    <mergeCell ref="G40:H40"/>
    <mergeCell ref="J40:K40"/>
    <mergeCell ref="H42:J42"/>
    <mergeCell ref="H43:J43"/>
    <mergeCell ref="H44:J44"/>
    <mergeCell ref="G41:H41"/>
    <mergeCell ref="J41:K41"/>
    <mergeCell ref="G39:H39"/>
    <mergeCell ref="J39:K39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F30:J30"/>
    <mergeCell ref="A31:D31"/>
    <mergeCell ref="F31:J31"/>
    <mergeCell ref="A32:D32"/>
    <mergeCell ref="A34:D34"/>
    <mergeCell ref="F34:J34"/>
    <mergeCell ref="A35:D35"/>
    <mergeCell ref="F35:J35"/>
    <mergeCell ref="F36:J36"/>
    <mergeCell ref="A2:K2"/>
    <mergeCell ref="A22:D22"/>
    <mergeCell ref="F22:K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A24:D24"/>
    <mergeCell ref="F24:J24"/>
    <mergeCell ref="A25:E25"/>
    <mergeCell ref="A3:E3"/>
    <mergeCell ref="C4:D4"/>
    <mergeCell ref="F23:J23"/>
    <mergeCell ref="D5:F5"/>
    <mergeCell ref="G6:H6"/>
    <mergeCell ref="F3:I3"/>
    <mergeCell ref="C6:C8"/>
    <mergeCell ref="D6:D8"/>
    <mergeCell ref="E6:F6"/>
    <mergeCell ref="A21:B21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tabSelected="1" view="pageLayout" zoomScale="55" zoomScaleNormal="100" zoomScaleSheetLayoutView="70" zoomScalePageLayoutView="55" workbookViewId="0">
      <selection activeCell="K45" sqref="K4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5.8" x14ac:dyDescent="0.25">
      <c r="A3" s="183" t="str">
        <f>ข้อมูลพื้นฐาน!$H$5</f>
        <v>โรงเรียนอนุบาลนางรอง(สังขกฤษณ์อนุสรณ์)</v>
      </c>
      <c r="B3" s="183"/>
      <c r="C3" s="183"/>
      <c r="D3" s="183"/>
      <c r="E3" s="183"/>
      <c r="F3" s="183" t="s">
        <v>25</v>
      </c>
      <c r="G3" s="183"/>
      <c r="H3" s="183"/>
      <c r="I3" s="183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83" t="s">
        <v>122</v>
      </c>
      <c r="D4" s="18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87" t="str">
        <f>IF('คะแนนภาคเรียนที่ 1'!$C$8="","",VLOOKUP($I$5,'คะแนนภาคเรียนที่ 1'!$A$8:$P$62,3))</f>
        <v/>
      </c>
      <c r="E5" s="187"/>
      <c r="F5" s="187"/>
      <c r="G5" s="66"/>
      <c r="H5" s="63" t="s">
        <v>2</v>
      </c>
      <c r="I5" s="59">
        <v>4</v>
      </c>
      <c r="J5" s="68"/>
      <c r="K5" s="68"/>
    </row>
    <row r="6" spans="1:11" ht="27.6" customHeight="1" x14ac:dyDescent="0.25">
      <c r="A6" s="189" t="s">
        <v>54</v>
      </c>
      <c r="B6" s="188" t="s">
        <v>55</v>
      </c>
      <c r="C6" s="188" t="s">
        <v>35</v>
      </c>
      <c r="D6" s="189" t="s">
        <v>56</v>
      </c>
      <c r="E6" s="188" t="s">
        <v>57</v>
      </c>
      <c r="F6" s="188"/>
      <c r="G6" s="188" t="s">
        <v>58</v>
      </c>
      <c r="H6" s="188"/>
      <c r="I6" s="188" t="s">
        <v>59</v>
      </c>
      <c r="J6" s="188"/>
      <c r="K6" s="201"/>
    </row>
    <row r="7" spans="1:11" ht="27.6" customHeight="1" x14ac:dyDescent="0.25">
      <c r="A7" s="189"/>
      <c r="B7" s="188"/>
      <c r="C7" s="188"/>
      <c r="D7" s="189"/>
      <c r="E7" s="188" t="s">
        <v>60</v>
      </c>
      <c r="F7" s="188" t="s">
        <v>61</v>
      </c>
      <c r="G7" s="188" t="s">
        <v>60</v>
      </c>
      <c r="H7" s="188" t="s">
        <v>61</v>
      </c>
      <c r="I7" s="188" t="s">
        <v>14</v>
      </c>
      <c r="J7" s="202" t="s">
        <v>61</v>
      </c>
      <c r="K7" s="203" t="s">
        <v>92</v>
      </c>
    </row>
    <row r="8" spans="1:11" ht="27.6" customHeight="1" x14ac:dyDescent="0.25">
      <c r="A8" s="189"/>
      <c r="B8" s="188"/>
      <c r="C8" s="188"/>
      <c r="D8" s="189"/>
      <c r="E8" s="188"/>
      <c r="F8" s="188"/>
      <c r="G8" s="188"/>
      <c r="H8" s="188"/>
      <c r="I8" s="188"/>
      <c r="J8" s="202"/>
      <c r="K8" s="204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ท16101</v>
      </c>
      <c r="C9" s="45" t="str">
        <f>ข้อมูลพื้นฐาน!$C$16</f>
        <v>ภาษาไทย 6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ค16101</v>
      </c>
      <c r="C10" s="45" t="str">
        <f>ข้อมูลพื้นฐาน!$C$17</f>
        <v>คณิตศาสตร์ 6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ว16101</v>
      </c>
      <c r="C11" s="45" t="str">
        <f>ข้อมูลพื้นฐาน!$C$18</f>
        <v>วิทยาศาสตร์และเทคโนโลยี 6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ส16101</v>
      </c>
      <c r="C12" s="70" t="str">
        <f>ข้อมูลพื้นฐาน!$C$19</f>
        <v>สังคมศึกษา ศาสนาและวัฒนธรรม 6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ส16102</v>
      </c>
      <c r="C13" s="45" t="str">
        <f>ข้อมูลพื้นฐาน!$C$20</f>
        <v>ประวัติศาสตร์ 6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พ16101</v>
      </c>
      <c r="C14" s="45" t="str">
        <f>ข้อมูลพื้นฐาน!$C$21</f>
        <v>สุขศึกษาและพลศึกษา 6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ศ16101</v>
      </c>
      <c r="C15" s="45" t="str">
        <f>ข้อมูลพื้นฐาน!$C$22</f>
        <v>ศิลปะ 6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ง16101</v>
      </c>
      <c r="C16" s="45" t="str">
        <f>ข้อมูลพื้นฐาน!$C$23</f>
        <v>การงานอาชีพ 6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อ16101</v>
      </c>
      <c r="C17" s="45" t="str">
        <f>ข้อมูลพื้นฐาน!$C$24</f>
        <v>ภาษาอังกฤษ 6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อ16201</v>
      </c>
      <c r="C18" s="45" t="str">
        <f>ข้อมูลพื้นฐาน!$C$27</f>
        <v>ภาษาอังกฤษเพื่อการสื่อสาร 6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ว16201</v>
      </c>
      <c r="C19" s="45" t="str">
        <f>ข้อมูลพื้นฐาน!$C$28</f>
        <v>วิทยาศาสตร์พลังสิบ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69" t="str">
        <f>ข้อมูลพื้นฐาน!$B$29</f>
        <v>เพิ่มเติม</v>
      </c>
      <c r="B20" s="69" t="str">
        <f>ข้อมูลพื้นฐาน!$E$29</f>
        <v>ส16201</v>
      </c>
      <c r="C20" s="45" t="str">
        <f>ข้อมูลพื้นฐาน!$C$29</f>
        <v>การป้องกันการทุจริต 6</v>
      </c>
      <c r="D20" s="69">
        <f>ข้อมูลพื้นฐาน!$M$29</f>
        <v>40</v>
      </c>
      <c r="E20" s="69">
        <v>50</v>
      </c>
      <c r="F20" s="69" t="str">
        <f>IF('คะแนนภาคเรียนที่ 1'!$D$8="","",VLOOKUP($I$5,'คะแนนภาคเรียนที่ 1'!$A$8:$P$62,15))</f>
        <v/>
      </c>
      <c r="G20" s="69">
        <v>50</v>
      </c>
      <c r="H20" s="69" t="str">
        <f>IF('คะแนนภาคเรียนที่ 2'!$D$8="","",VLOOKUP($I$5,'คะแนนภาคเรียนที่ 2'!$A$8:$P$62,15))</f>
        <v/>
      </c>
      <c r="I20" s="69">
        <v>100</v>
      </c>
      <c r="J20" s="69" t="str">
        <f t="shared" ref="J20" si="2">IF(H20="","",SUM(F20,H20))</f>
        <v/>
      </c>
      <c r="K20" s="69" t="str">
        <f t="shared" ref="K20" si="3">IF(H20="","",IF(J20&gt;=80,"4",IF(J20&gt;=75,"3.5",IF(J20&gt;=70,"3",IF(J20&gt;=65,"2.5",IF(J20&gt;=60,"2",IF(J20&gt;=55,"1.5",IF(J20&gt;=50,"1","0"))))))))</f>
        <v/>
      </c>
    </row>
    <row r="21" spans="1:11" ht="27.6" customHeight="1" x14ac:dyDescent="0.25">
      <c r="A21" s="190" t="str">
        <f>ข้อมูลพื้นฐาน!$G$38</f>
        <v>กิจกรรมพิเศษ</v>
      </c>
      <c r="B21" s="191"/>
      <c r="C21" s="45" t="str">
        <f>ข้อมูลพื้นฐาน!$C$39</f>
        <v>กิจกรรมว่ายน้ำ 6</v>
      </c>
      <c r="D21" s="72">
        <f>ข้อมูลพื้นฐาน!$M$39</f>
        <v>40</v>
      </c>
      <c r="E21" s="73"/>
      <c r="F21" s="73"/>
      <c r="G21" s="73"/>
      <c r="H21" s="73"/>
      <c r="I21" s="73"/>
      <c r="J21" s="73"/>
      <c r="K21" s="69" t="str">
        <f>IF(E23="","",VLOOKUP($I$5,ผลการประเมินกิจกรรม!B8:AI62,4))</f>
        <v/>
      </c>
    </row>
    <row r="22" spans="1:11" ht="27.6" customHeight="1" x14ac:dyDescent="0.25">
      <c r="A22" s="193" t="s">
        <v>63</v>
      </c>
      <c r="B22" s="193"/>
      <c r="C22" s="199"/>
      <c r="D22" s="199"/>
      <c r="E22" s="74" t="str">
        <f>IF(รายงาน3!AE8="","",VLOOKUP($I$5,รายงาน3!A8:AF62,31))</f>
        <v/>
      </c>
      <c r="F22" s="200" t="s">
        <v>64</v>
      </c>
      <c r="G22" s="200"/>
      <c r="H22" s="200"/>
      <c r="I22" s="200"/>
      <c r="J22" s="200"/>
      <c r="K22" s="200"/>
    </row>
    <row r="23" spans="1:11" ht="27.6" customHeight="1" x14ac:dyDescent="0.25">
      <c r="A23" s="193" t="s">
        <v>65</v>
      </c>
      <c r="B23" s="193"/>
      <c r="C23" s="193"/>
      <c r="D23" s="193"/>
      <c r="E23" s="75" t="str">
        <f>IF(รายงาน3!AE8="","",VLOOKUP($I$5,รายงาน3!A8:AF62,32))</f>
        <v/>
      </c>
      <c r="F23" s="184" t="s">
        <v>115</v>
      </c>
      <c r="G23" s="185"/>
      <c r="H23" s="185"/>
      <c r="I23" s="185"/>
      <c r="J23" s="186"/>
      <c r="K23" s="69" t="str">
        <f>IF(E23="","",VLOOKUP($I$5,ผลการประเมินกิจกรรม!B8:AI62,8))</f>
        <v/>
      </c>
    </row>
    <row r="24" spans="1:11" ht="27.6" customHeight="1" x14ac:dyDescent="0.25">
      <c r="A24" s="193" t="s">
        <v>67</v>
      </c>
      <c r="B24" s="193"/>
      <c r="C24" s="193"/>
      <c r="D24" s="193"/>
      <c r="E24" s="69" t="str">
        <f>IF(เรียงลำดับ!H8="","",VLOOKUP($I$5,เรียงลำดับ!B8:H62,7))</f>
        <v/>
      </c>
      <c r="F24" s="184" t="s">
        <v>116</v>
      </c>
      <c r="G24" s="185"/>
      <c r="H24" s="185"/>
      <c r="I24" s="185"/>
      <c r="J24" s="186"/>
      <c r="K24" s="76" t="str">
        <f>IF(E23="","",VLOOKUP($I$5,ผลการประเมินกิจกรรม!B8:AI62,9))</f>
        <v/>
      </c>
    </row>
    <row r="25" spans="1:11" ht="27.6" customHeight="1" x14ac:dyDescent="0.25">
      <c r="A25" s="194" t="s">
        <v>69</v>
      </c>
      <c r="B25" s="195"/>
      <c r="C25" s="195"/>
      <c r="D25" s="195"/>
      <c r="E25" s="196"/>
      <c r="F25" s="184" t="s">
        <v>117</v>
      </c>
      <c r="G25" s="185"/>
      <c r="H25" s="185"/>
      <c r="I25" s="185"/>
      <c r="J25" s="186"/>
      <c r="K25" s="69" t="str">
        <f>IF(E23="","",VLOOKUP($I$5,ผลการประเมินกิจกรรม!B8:AI62,10))</f>
        <v/>
      </c>
    </row>
    <row r="26" spans="1:11" ht="27.6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84" t="s">
        <v>118</v>
      </c>
      <c r="G26" s="185"/>
      <c r="H26" s="185"/>
      <c r="I26" s="185"/>
      <c r="J26" s="186"/>
      <c r="K26" s="69" t="str">
        <f>IF(E23="","",VLOOKUP($I$5,ผลการประเมินกิจกรรม!B8:AI62,11))</f>
        <v/>
      </c>
    </row>
    <row r="27" spans="1:11" ht="27.6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84" t="s">
        <v>119</v>
      </c>
      <c r="G27" s="185"/>
      <c r="H27" s="185"/>
      <c r="I27" s="185"/>
      <c r="J27" s="186"/>
      <c r="K27" s="69" t="str">
        <f>IF(E23="","",VLOOKUP($I$5,ผลการประเมินกิจกรรม!B8:AI62,12))</f>
        <v/>
      </c>
    </row>
    <row r="28" spans="1:11" ht="27.6" customHeight="1" x14ac:dyDescent="0.25">
      <c r="A28" s="77" t="s">
        <v>93</v>
      </c>
      <c r="B28" s="185" t="str">
        <f>IF(ชุมนุม!E8="","",VLOOKUP($I$5,ชุมนุม!B8:E62,4))</f>
        <v/>
      </c>
      <c r="C28" s="185"/>
      <c r="D28" s="186"/>
      <c r="E28" s="69" t="str">
        <f>IF(E23="","",VLOOKUP($I$5,ผลการประเมินกิจกรรม!B8:AI62,24))</f>
        <v/>
      </c>
      <c r="F28" s="205" t="s">
        <v>75</v>
      </c>
      <c r="G28" s="206"/>
      <c r="H28" s="206"/>
      <c r="I28" s="206"/>
      <c r="J28" s="207"/>
      <c r="K28" s="69" t="str">
        <f>IF(E23="","",VLOOKUP($I$5,ผลการประเมินกิจกรรม!B8:AI62,13))</f>
        <v/>
      </c>
    </row>
    <row r="29" spans="1:11" ht="27.6" customHeight="1" x14ac:dyDescent="0.25">
      <c r="A29" s="192" t="s">
        <v>121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00" t="s">
        <v>77</v>
      </c>
      <c r="G29" s="200"/>
      <c r="H29" s="200"/>
      <c r="I29" s="200"/>
      <c r="J29" s="200"/>
      <c r="K29" s="200"/>
    </row>
    <row r="30" spans="1:11" ht="27.6" customHeight="1" x14ac:dyDescent="0.25">
      <c r="A30" s="194" t="s">
        <v>78</v>
      </c>
      <c r="B30" s="195"/>
      <c r="C30" s="195"/>
      <c r="D30" s="195"/>
      <c r="E30" s="196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7.6" customHeight="1" x14ac:dyDescent="0.25">
      <c r="A31" s="192" t="s">
        <v>80</v>
      </c>
      <c r="B31" s="192"/>
      <c r="C31" s="192"/>
      <c r="D31" s="192"/>
      <c r="E31" s="78" t="str">
        <f>IF(E23="","",VLOOKUP($I$5,ผลการประเมินกิจกรรม!B8:AI62,26))</f>
        <v/>
      </c>
      <c r="F31" s="184" t="s">
        <v>81</v>
      </c>
      <c r="G31" s="185"/>
      <c r="H31" s="185"/>
      <c r="I31" s="185"/>
      <c r="J31" s="186"/>
      <c r="K31" s="69" t="str">
        <f>IF(E23="","",VLOOKUP($I$5,ผลการประเมินกิจกรรม!B8:AI62,15))</f>
        <v/>
      </c>
    </row>
    <row r="32" spans="1:11" ht="27.6" customHeight="1" x14ac:dyDescent="0.25">
      <c r="A32" s="192" t="s">
        <v>82</v>
      </c>
      <c r="B32" s="192"/>
      <c r="C32" s="192"/>
      <c r="D32" s="192"/>
      <c r="E32" s="78" t="str">
        <f>IF(E23="","",VLOOKUP($I$5,ผลการประเมินกิจกรรม!B8:AI62,27))</f>
        <v/>
      </c>
      <c r="F32" s="184" t="s">
        <v>83</v>
      </c>
      <c r="G32" s="185"/>
      <c r="H32" s="185"/>
      <c r="I32" s="185"/>
      <c r="J32" s="186"/>
      <c r="K32" s="69" t="str">
        <f>IF(E23="","",VLOOKUP($I$5,ผลการประเมินกิจกรรม!B8:AI62,16))</f>
        <v/>
      </c>
    </row>
    <row r="33" spans="1:11" ht="27.6" customHeight="1" x14ac:dyDescent="0.25">
      <c r="A33" s="192" t="s">
        <v>84</v>
      </c>
      <c r="B33" s="192"/>
      <c r="C33" s="192"/>
      <c r="D33" s="192"/>
      <c r="E33" s="78" t="str">
        <f>IF(E23="","",VLOOKUP($I$5,ผลการประเมินกิจกรรม!B8:AI62,28))</f>
        <v/>
      </c>
      <c r="F33" s="184" t="s">
        <v>85</v>
      </c>
      <c r="G33" s="185"/>
      <c r="H33" s="185"/>
      <c r="I33" s="185"/>
      <c r="J33" s="186"/>
      <c r="K33" s="69" t="str">
        <f>IF(E23="","",VLOOKUP($I$5,ผลการประเมินกิจกรรม!B8:AI62,17))</f>
        <v/>
      </c>
    </row>
    <row r="34" spans="1:11" ht="27.6" customHeight="1" x14ac:dyDescent="0.25">
      <c r="A34" s="192" t="s">
        <v>86</v>
      </c>
      <c r="B34" s="192"/>
      <c r="C34" s="192"/>
      <c r="D34" s="192"/>
      <c r="E34" s="78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7.6" customHeight="1" x14ac:dyDescent="0.25">
      <c r="A35" s="192" t="s">
        <v>88</v>
      </c>
      <c r="B35" s="192"/>
      <c r="C35" s="192"/>
      <c r="D35" s="192"/>
      <c r="E35" s="78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7.6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197"/>
      <c r="G36" s="197"/>
      <c r="H36" s="197"/>
      <c r="I36" s="197"/>
      <c r="J36" s="197"/>
      <c r="K36" s="83"/>
    </row>
    <row r="37" spans="1:11" ht="27.6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08"/>
      <c r="G37" s="208"/>
      <c r="H37" s="208"/>
      <c r="I37" s="208"/>
      <c r="J37" s="208"/>
      <c r="K37" s="83"/>
    </row>
    <row r="38" spans="1:11" ht="27.6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9"/>
      <c r="G38" s="216"/>
      <c r="H38" s="216"/>
      <c r="I38" s="79"/>
      <c r="J38" s="216"/>
      <c r="K38" s="217"/>
    </row>
    <row r="39" spans="1:11" ht="27.6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F39" s="79" t="s">
        <v>139</v>
      </c>
      <c r="G39" s="213"/>
      <c r="H39" s="213"/>
      <c r="I39" s="79" t="s">
        <v>139</v>
      </c>
      <c r="J39" s="213"/>
      <c r="K39" s="214"/>
    </row>
    <row r="40" spans="1:11" ht="27.6" customHeight="1" x14ac:dyDescent="0.25">
      <c r="A40" s="84"/>
      <c r="G40" s="209" t="str">
        <f>IF(ข้อมูลพื้นฐาน!H10="","","( " &amp; ข้อมูลพื้นฐาน!H10 &amp; " )")</f>
        <v/>
      </c>
      <c r="H40" s="209"/>
      <c r="J40" s="209" t="str">
        <f>IF(ข้อมูลพื้นฐาน!H7="","","( " &amp; ข้อมูลพื้นฐาน!H7 &amp; " )")</f>
        <v>( นายพิสิษฐ์ เจริญพันธ์ )</v>
      </c>
      <c r="K40" s="210"/>
    </row>
    <row r="41" spans="1:11" ht="27.6" customHeight="1" x14ac:dyDescent="0.25">
      <c r="A41" s="85"/>
      <c r="G41" s="209" t="s">
        <v>21</v>
      </c>
      <c r="H41" s="209"/>
      <c r="J41" s="209" t="s">
        <v>26</v>
      </c>
      <c r="K41" s="210"/>
    </row>
    <row r="42" spans="1:11" ht="27.6" customHeight="1" x14ac:dyDescent="0.25">
      <c r="A42" s="85"/>
      <c r="G42" s="79"/>
      <c r="K42" s="80"/>
    </row>
    <row r="43" spans="1:11" ht="27.6" customHeight="1" x14ac:dyDescent="0.25">
      <c r="A43" s="85"/>
      <c r="K43" s="80"/>
    </row>
    <row r="44" spans="1:11" ht="27.6" customHeight="1" x14ac:dyDescent="0.25">
      <c r="A44" s="85"/>
      <c r="K44" s="80"/>
    </row>
    <row r="45" spans="1:11" ht="27.6" customHeight="1" x14ac:dyDescent="0.25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8"/>
    </row>
    <row r="46" spans="1:11" x14ac:dyDescent="0.25">
      <c r="K46" s="89"/>
    </row>
  </sheetData>
  <sheetProtection algorithmName="SHA-512" hashValue="EVOCAZEbNEl4gcafrtS2yG/fBJICD3KAjp3u5Uw5crq++/DdNE4lzgJyq7P1ez8MAq4hAAnE3yaZTf7+FAMQIw==" saltValue="ppqTNi23T+dlt9R6t2+1HQ==" spinCount="100000" sheet="1" objects="1" scenarios="1"/>
  <mergeCells count="62">
    <mergeCell ref="A21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B28:D28"/>
    <mergeCell ref="F28:J28"/>
    <mergeCell ref="A29:D29"/>
    <mergeCell ref="F29:K29"/>
    <mergeCell ref="A30:E30"/>
    <mergeCell ref="F30:J30"/>
    <mergeCell ref="A25:E25"/>
    <mergeCell ref="F25:J25"/>
    <mergeCell ref="A26:D26"/>
    <mergeCell ref="F26:J26"/>
    <mergeCell ref="A27:D27"/>
    <mergeCell ref="F27:J27"/>
    <mergeCell ref="A22:D22"/>
    <mergeCell ref="F22:K22"/>
    <mergeCell ref="A23:D23"/>
    <mergeCell ref="F23:J23"/>
    <mergeCell ref="A24:D24"/>
    <mergeCell ref="F24:J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8" sqref="D8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167</v>
      </c>
      <c r="D2" t="s">
        <v>167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169</v>
      </c>
    </row>
    <row r="5" spans="1:4" x14ac:dyDescent="0.25">
      <c r="A5">
        <v>4</v>
      </c>
      <c r="C5" t="s">
        <v>138</v>
      </c>
      <c r="D5" t="s">
        <v>170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E60" sqref="E60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2" t="s">
        <v>2</v>
      </c>
      <c r="B5" s="143" t="s">
        <v>3</v>
      </c>
      <c r="C5" s="144" t="s">
        <v>40</v>
      </c>
      <c r="D5" s="147" t="s">
        <v>97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2"/>
      <c r="B6" s="143"/>
      <c r="C6" s="144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2"/>
      <c r="B7" s="143"/>
      <c r="C7" s="144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140</v>
      </c>
      <c r="O7" s="4" t="s">
        <v>130</v>
      </c>
      <c r="P7" s="4"/>
    </row>
    <row r="8" spans="1:17" ht="24.6" x14ac:dyDescent="0.25">
      <c r="A8" s="54">
        <v>1</v>
      </c>
      <c r="B8" s="90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4.6" x14ac:dyDescent="0.25">
      <c r="A9" s="54">
        <v>2</v>
      </c>
      <c r="B9" s="90"/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4.6" x14ac:dyDescent="0.25">
      <c r="A10" s="54">
        <v>3</v>
      </c>
      <c r="B10" s="90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4.6" x14ac:dyDescent="0.25">
      <c r="A11" s="54">
        <v>4</v>
      </c>
      <c r="B11" s="90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4.6" x14ac:dyDescent="0.25">
      <c r="A12" s="54">
        <v>5</v>
      </c>
      <c r="B12" s="90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4.6" x14ac:dyDescent="0.25">
      <c r="A13" s="54">
        <v>6</v>
      </c>
      <c r="B13" s="90"/>
      <c r="C13" s="93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4.6" x14ac:dyDescent="0.25">
      <c r="A14" s="54">
        <v>7</v>
      </c>
      <c r="B14" s="90"/>
      <c r="C14" s="93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4.6" x14ac:dyDescent="0.25">
      <c r="A15" s="54">
        <v>8</v>
      </c>
      <c r="B15" s="90"/>
      <c r="C15" s="93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4.6" x14ac:dyDescent="0.25">
      <c r="A16" s="54">
        <v>9</v>
      </c>
      <c r="B16" s="90"/>
      <c r="C16" s="93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4.6" x14ac:dyDescent="0.25">
      <c r="A17" s="54">
        <v>10</v>
      </c>
      <c r="B17" s="90"/>
      <c r="C17" s="93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4.6" x14ac:dyDescent="0.25">
      <c r="A18" s="54">
        <v>11</v>
      </c>
      <c r="B18" s="90"/>
      <c r="C18" s="93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4.6" x14ac:dyDescent="0.25">
      <c r="A19" s="54">
        <v>12</v>
      </c>
      <c r="B19" s="90"/>
      <c r="C19" s="93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4.6" x14ac:dyDescent="0.25">
      <c r="A20" s="54">
        <v>13</v>
      </c>
      <c r="B20" s="90"/>
      <c r="C20" s="93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4.6" x14ac:dyDescent="0.25">
      <c r="A21" s="54">
        <v>14</v>
      </c>
      <c r="B21" s="90"/>
      <c r="C21" s="93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4.6" x14ac:dyDescent="0.25">
      <c r="A22" s="54">
        <v>15</v>
      </c>
      <c r="B22" s="90"/>
      <c r="C22" s="93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4.6" x14ac:dyDescent="0.25">
      <c r="A23" s="54">
        <v>16</v>
      </c>
      <c r="B23" s="90"/>
      <c r="C23" s="93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4.6" x14ac:dyDescent="0.25">
      <c r="A24" s="54">
        <v>17</v>
      </c>
      <c r="B24" s="90"/>
      <c r="C24" s="93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4.6" x14ac:dyDescent="0.25">
      <c r="A25" s="54">
        <v>18</v>
      </c>
      <c r="B25" s="90"/>
      <c r="C25" s="93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ht="24.6" x14ac:dyDescent="0.25">
      <c r="A26" s="54">
        <v>19</v>
      </c>
      <c r="B26" s="90"/>
      <c r="C26" s="93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ht="24.6" x14ac:dyDescent="0.25">
      <c r="A27" s="54">
        <v>20</v>
      </c>
      <c r="B27" s="90"/>
      <c r="C27" s="93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ht="24.6" x14ac:dyDescent="0.25">
      <c r="A28" s="54">
        <v>21</v>
      </c>
      <c r="B28" s="90"/>
      <c r="C28" s="93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ht="24.6" x14ac:dyDescent="0.25">
      <c r="A29" s="54">
        <v>22</v>
      </c>
      <c r="B29" s="90"/>
      <c r="C29" s="93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ht="24.6" x14ac:dyDescent="0.25">
      <c r="A30" s="54">
        <v>23</v>
      </c>
      <c r="B30" s="90"/>
      <c r="C30" s="93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ht="24.6" x14ac:dyDescent="0.25">
      <c r="A31" s="54">
        <v>24</v>
      </c>
      <c r="B31" s="90"/>
      <c r="C31" s="93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ht="24.6" x14ac:dyDescent="0.25">
      <c r="A32" s="54">
        <v>25</v>
      </c>
      <c r="B32" s="90"/>
      <c r="C32" s="93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ht="24.6" x14ac:dyDescent="0.25">
      <c r="A33" s="54">
        <v>26</v>
      </c>
      <c r="B33" s="90"/>
      <c r="C33" s="93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ht="24.6" x14ac:dyDescent="0.25">
      <c r="A34" s="54">
        <v>27</v>
      </c>
      <c r="B34" s="90"/>
      <c r="C34" s="93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ht="24.6" x14ac:dyDescent="0.25">
      <c r="A35" s="54">
        <v>28</v>
      </c>
      <c r="B35" s="90"/>
      <c r="C35" s="93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ht="24.6" x14ac:dyDescent="0.25">
      <c r="A36" s="54">
        <v>29</v>
      </c>
      <c r="B36" s="90"/>
      <c r="C36" s="93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ht="24.6" x14ac:dyDescent="0.25">
      <c r="A37" s="54">
        <v>30</v>
      </c>
      <c r="B37" s="90"/>
      <c r="C37" s="93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ht="24.6" x14ac:dyDescent="0.25">
      <c r="A38" s="54">
        <v>31</v>
      </c>
      <c r="B38" s="90"/>
      <c r="C38" s="93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ht="24.6" x14ac:dyDescent="0.25">
      <c r="A39" s="54">
        <v>32</v>
      </c>
      <c r="B39" s="90"/>
      <c r="C39" s="93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ht="24.6" x14ac:dyDescent="0.25">
      <c r="A40" s="54">
        <v>33</v>
      </c>
      <c r="B40" s="90"/>
      <c r="C40" s="93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ht="24.6" x14ac:dyDescent="0.25">
      <c r="A41" s="54">
        <v>34</v>
      </c>
      <c r="B41" s="90"/>
      <c r="C41" s="93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ht="24.6" x14ac:dyDescent="0.25">
      <c r="A42" s="54">
        <v>35</v>
      </c>
      <c r="B42" s="90"/>
      <c r="C42" s="93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ht="24.6" x14ac:dyDescent="0.25">
      <c r="A43" s="54">
        <v>36</v>
      </c>
      <c r="B43" s="90"/>
      <c r="C43" s="93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ht="24.6" x14ac:dyDescent="0.25">
      <c r="A44" s="54">
        <v>37</v>
      </c>
      <c r="B44" s="90"/>
      <c r="C44" s="93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ht="24.6" x14ac:dyDescent="0.25">
      <c r="A45" s="54">
        <v>38</v>
      </c>
      <c r="B45" s="90"/>
      <c r="C45" s="93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ht="24.6" x14ac:dyDescent="0.25">
      <c r="A46" s="54">
        <v>39</v>
      </c>
      <c r="B46" s="90"/>
      <c r="C46" s="93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ht="24.6" x14ac:dyDescent="0.25">
      <c r="A47" s="54">
        <v>40</v>
      </c>
      <c r="B47" s="90"/>
      <c r="C47" s="93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ht="24.6" x14ac:dyDescent="0.25">
      <c r="A48" s="54">
        <v>41</v>
      </c>
      <c r="B48" s="90"/>
      <c r="C48" s="93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ht="24.6" x14ac:dyDescent="0.25">
      <c r="A49" s="54">
        <v>42</v>
      </c>
      <c r="B49" s="90"/>
      <c r="C49" s="93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ht="24.6" x14ac:dyDescent="0.25">
      <c r="A50" s="54">
        <v>43</v>
      </c>
      <c r="B50" s="90"/>
      <c r="C50" s="93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ht="24.6" x14ac:dyDescent="0.25">
      <c r="A51" s="54">
        <v>44</v>
      </c>
      <c r="B51" s="90"/>
      <c r="C51" s="93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ht="24.6" x14ac:dyDescent="0.25">
      <c r="A52" s="54">
        <v>45</v>
      </c>
      <c r="B52" s="90"/>
      <c r="C52" s="93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ht="24.6" x14ac:dyDescent="0.25">
      <c r="A53" s="54">
        <v>46</v>
      </c>
      <c r="B53" s="90"/>
      <c r="C53" s="93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ht="24.6" x14ac:dyDescent="0.25">
      <c r="A54" s="54">
        <v>47</v>
      </c>
      <c r="B54" s="90"/>
      <c r="C54" s="93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ht="24.6" x14ac:dyDescent="0.25">
      <c r="A55" s="54">
        <v>48</v>
      </c>
      <c r="B55" s="90"/>
      <c r="C55" s="93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ht="24.6" x14ac:dyDescent="0.25">
      <c r="A56" s="54">
        <v>49</v>
      </c>
      <c r="B56" s="90"/>
      <c r="C56" s="93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ht="24.6" x14ac:dyDescent="0.25">
      <c r="A57" s="54">
        <v>50</v>
      </c>
      <c r="B57" s="90"/>
      <c r="C57" s="93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ht="24.6" x14ac:dyDescent="0.25">
      <c r="A58" s="54">
        <v>51</v>
      </c>
      <c r="B58" s="90"/>
      <c r="C58" s="93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ht="24.6" x14ac:dyDescent="0.25">
      <c r="A59" s="54">
        <v>52</v>
      </c>
      <c r="B59" s="90"/>
      <c r="C59" s="93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ht="24.6" x14ac:dyDescent="0.25">
      <c r="A60" s="54">
        <v>53</v>
      </c>
      <c r="B60" s="90"/>
      <c r="C60" s="93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ht="24.6" x14ac:dyDescent="0.25">
      <c r="A61" s="54">
        <v>54</v>
      </c>
      <c r="B61" s="90"/>
      <c r="C61" s="93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ht="24.6" x14ac:dyDescent="0.25">
      <c r="A62" s="54">
        <v>55</v>
      </c>
      <c r="B62" s="90"/>
      <c r="C62" s="93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sheetProtection algorithmName="SHA-512" hashValue="KDF57zkAusF/7vFBdCryksEQLCuo86Zq0YrHtlZEfBQPXS84PTuLJa4ymttAIItB7/bNZDkz7fwlm30860SrgA==" saltValue="XblbwsXlF038rT6L0+gg+Q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8" activePane="bottomRight" state="frozen"/>
      <selection activeCell="K17" sqref="K17"/>
      <selection pane="topRight" activeCell="K17" sqref="K17"/>
      <selection pane="bottomLeft" activeCell="K17" sqref="K17"/>
      <selection pane="bottomRight" activeCell="M58" sqref="M58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x14ac:dyDescent="0.25">
      <c r="B2" s="27"/>
      <c r="C2" s="27"/>
      <c r="D2" s="139" t="s">
        <v>96</v>
      </c>
      <c r="E2" s="139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0">
        <f>ข้อมูลพื้นฐาน!$H$10</f>
        <v>0</v>
      </c>
      <c r="L2" s="140"/>
      <c r="M2" s="140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1" t="str">
        <f>ข้อมูลพื้นฐาน!$H$7</f>
        <v>นายพิสิษฐ์ เจริญพันธ์</v>
      </c>
      <c r="L3" s="141"/>
      <c r="M3" s="27"/>
      <c r="N3" s="27"/>
      <c r="O3" s="27"/>
    </row>
    <row r="5" spans="1:17" ht="25.2" customHeight="1" x14ac:dyDescent="0.25">
      <c r="A5" s="147" t="s">
        <v>2</v>
      </c>
      <c r="B5" s="148" t="s">
        <v>3</v>
      </c>
      <c r="C5" s="147" t="s">
        <v>40</v>
      </c>
      <c r="D5" s="147" t="s">
        <v>98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7" x14ac:dyDescent="0.25">
      <c r="A6" s="147"/>
      <c r="B6" s="148"/>
      <c r="C6" s="147"/>
      <c r="D6" s="145" t="s">
        <v>62</v>
      </c>
      <c r="E6" s="145"/>
      <c r="F6" s="145"/>
      <c r="G6" s="145"/>
      <c r="H6" s="145"/>
      <c r="I6" s="145"/>
      <c r="J6" s="145"/>
      <c r="K6" s="145"/>
      <c r="L6" s="145"/>
      <c r="M6" s="146" t="s">
        <v>41</v>
      </c>
      <c r="N6" s="146"/>
      <c r="O6" s="146"/>
      <c r="P6" s="146"/>
    </row>
    <row r="7" spans="1:17" x14ac:dyDescent="0.25">
      <c r="A7" s="147"/>
      <c r="B7" s="148"/>
      <c r="C7" s="147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140</v>
      </c>
      <c r="O7" s="4" t="s">
        <v>130</v>
      </c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"/>
    </row>
    <row r="26" spans="1:16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"/>
    </row>
    <row r="27" spans="1:16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"/>
    </row>
    <row r="28" spans="1:16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1"/>
    </row>
    <row r="29" spans="1:16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1"/>
    </row>
    <row r="30" spans="1:16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1"/>
    </row>
    <row r="31" spans="1:16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"/>
    </row>
    <row r="32" spans="1:16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"/>
    </row>
    <row r="33" spans="1:16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1"/>
    </row>
    <row r="34" spans="1:16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1"/>
    </row>
    <row r="35" spans="1:16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1"/>
    </row>
    <row r="36" spans="1:16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1"/>
    </row>
    <row r="37" spans="1:16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1"/>
    </row>
    <row r="38" spans="1:16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1"/>
    </row>
    <row r="39" spans="1:16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1"/>
    </row>
    <row r="40" spans="1:16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1"/>
    </row>
    <row r="41" spans="1:16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1"/>
    </row>
    <row r="42" spans="1:16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1"/>
    </row>
    <row r="43" spans="1:16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1"/>
    </row>
    <row r="44" spans="1:16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1"/>
    </row>
    <row r="45" spans="1:16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"/>
    </row>
    <row r="46" spans="1:16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"/>
    </row>
    <row r="47" spans="1:16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1"/>
    </row>
    <row r="48" spans="1:16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"/>
    </row>
    <row r="49" spans="1:16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1"/>
    </row>
    <row r="50" spans="1:16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1"/>
    </row>
    <row r="51" spans="1:16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1"/>
    </row>
    <row r="52" spans="1:16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1"/>
    </row>
    <row r="53" spans="1:16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1"/>
    </row>
    <row r="54" spans="1:16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1"/>
    </row>
    <row r="55" spans="1:16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1"/>
    </row>
    <row r="56" spans="1:16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1"/>
    </row>
    <row r="57" spans="1:16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1"/>
    </row>
    <row r="58" spans="1:16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1"/>
    </row>
    <row r="59" spans="1:16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1"/>
    </row>
    <row r="60" spans="1:16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1"/>
    </row>
    <row r="61" spans="1:16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1"/>
    </row>
    <row r="62" spans="1:16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70" zoomScaleNormal="100" zoomScaleSheetLayoutView="70" workbookViewId="0">
      <pane xSplit="4" ySplit="7" topLeftCell="J45" activePane="bottomRight" state="frozen"/>
      <selection activeCell="K17" sqref="K17"/>
      <selection pane="topRight" activeCell="K17" sqref="K17"/>
      <selection pane="bottomLeft" activeCell="K17" sqref="K17"/>
      <selection pane="bottomRight" activeCell="O8" sqref="O8:T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8" t="str">
        <f>ข้อมูลพื้นฐาน!$H$5</f>
        <v>โรงเรียนอนุบาลนางรอง(สังขกฤษณ์อนุสรณ์)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</row>
    <row r="2" spans="1:35" x14ac:dyDescent="0.25">
      <c r="C2" s="27"/>
      <c r="D2" s="27"/>
      <c r="E2" s="139"/>
      <c r="F2" s="139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0">
        <f>ข้อมูลพื้นฐาน!$H$10</f>
        <v>0</v>
      </c>
      <c r="R2" s="140"/>
      <c r="S2" s="140"/>
      <c r="T2" s="2" t="s">
        <v>32</v>
      </c>
      <c r="U2" s="140">
        <f>ข้อมูลพื้นฐาน!$H$11</f>
        <v>0</v>
      </c>
      <c r="V2" s="140"/>
      <c r="W2" s="140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0" t="s">
        <v>26</v>
      </c>
      <c r="S3" s="140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57" t="s">
        <v>42</v>
      </c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</row>
    <row r="6" spans="1:35" x14ac:dyDescent="0.25">
      <c r="B6" s="147"/>
      <c r="C6" s="148"/>
      <c r="D6" s="147"/>
      <c r="E6" s="152" t="s">
        <v>94</v>
      </c>
      <c r="F6" s="153"/>
      <c r="G6" s="153"/>
      <c r="H6" s="154"/>
      <c r="I6" s="16"/>
      <c r="J6" s="159" t="s">
        <v>64</v>
      </c>
      <c r="K6" s="159"/>
      <c r="L6" s="159"/>
      <c r="M6" s="159"/>
      <c r="N6" s="160"/>
      <c r="O6" s="149" t="s">
        <v>77</v>
      </c>
      <c r="P6" s="150"/>
      <c r="Q6" s="150"/>
      <c r="R6" s="150"/>
      <c r="S6" s="150"/>
      <c r="T6" s="150"/>
      <c r="U6" s="150"/>
      <c r="V6" s="151"/>
      <c r="W6" s="152" t="s">
        <v>69</v>
      </c>
      <c r="X6" s="153"/>
      <c r="Y6" s="153"/>
      <c r="Z6" s="154"/>
      <c r="AA6" s="155" t="s">
        <v>78</v>
      </c>
      <c r="AB6" s="156"/>
      <c r="AC6" s="156"/>
      <c r="AD6" s="156"/>
      <c r="AE6" s="156"/>
      <c r="AF6" s="156"/>
      <c r="AG6" s="156"/>
      <c r="AH6" s="156"/>
      <c r="AI6" s="156"/>
    </row>
    <row r="7" spans="1:35" ht="46.8" x14ac:dyDescent="0.25">
      <c r="B7" s="147"/>
      <c r="C7" s="148"/>
      <c r="D7" s="147"/>
      <c r="E7" s="12" t="s">
        <v>112</v>
      </c>
      <c r="F7" s="28"/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1"/>
      <c r="V7" s="82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2"/>
      <c r="F8" s="1"/>
      <c r="G8" s="1"/>
      <c r="H8" s="1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1"/>
      <c r="V8" s="1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</row>
    <row r="9" spans="1:35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2"/>
      <c r="F9" s="1"/>
      <c r="G9" s="1"/>
      <c r="H9" s="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1"/>
      <c r="V9" s="1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2"/>
      <c r="F10" s="1"/>
      <c r="G10" s="1"/>
      <c r="H10" s="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"/>
      <c r="V10" s="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2"/>
      <c r="F11" s="1"/>
      <c r="G11" s="1"/>
      <c r="H11" s="1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"/>
      <c r="V11" s="1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2"/>
      <c r="F12" s="1"/>
      <c r="G12" s="1"/>
      <c r="H12" s="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"/>
      <c r="V12" s="1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2"/>
      <c r="F13" s="1"/>
      <c r="G13" s="1"/>
      <c r="H13" s="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5"/>
      <c r="V13" s="95"/>
      <c r="W13" s="92"/>
      <c r="X13" s="92"/>
      <c r="Y13" s="92"/>
      <c r="Z13" s="92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2"/>
      <c r="F14" s="1"/>
      <c r="G14" s="1"/>
      <c r="H14" s="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5"/>
      <c r="V14" s="95"/>
      <c r="W14" s="92"/>
      <c r="X14" s="92"/>
      <c r="Y14" s="92"/>
      <c r="Z14" s="92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2"/>
      <c r="F15" s="1"/>
      <c r="G15" s="1"/>
      <c r="H15" s="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5"/>
      <c r="V15" s="95"/>
      <c r="W15" s="92"/>
      <c r="X15" s="92"/>
      <c r="Y15" s="92"/>
      <c r="Z15" s="92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2"/>
      <c r="F16" s="1"/>
      <c r="G16" s="1"/>
      <c r="H16" s="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5"/>
      <c r="V16" s="95"/>
      <c r="W16" s="92"/>
      <c r="X16" s="92"/>
      <c r="Y16" s="92"/>
      <c r="Z16" s="92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2"/>
      <c r="F17" s="1"/>
      <c r="G17" s="1"/>
      <c r="H17" s="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5"/>
      <c r="V17" s="95"/>
      <c r="W17" s="92"/>
      <c r="X17" s="92"/>
      <c r="Y17" s="92"/>
      <c r="Z17" s="92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2"/>
      <c r="F18" s="1"/>
      <c r="G18" s="1"/>
      <c r="H18" s="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5"/>
      <c r="V18" s="95"/>
      <c r="W18" s="92"/>
      <c r="X18" s="92"/>
      <c r="Y18" s="92"/>
      <c r="Z18" s="92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2"/>
      <c r="F19" s="1"/>
      <c r="G19" s="1"/>
      <c r="H19" s="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5"/>
      <c r="V19" s="95"/>
      <c r="W19" s="92"/>
      <c r="X19" s="92"/>
      <c r="Y19" s="92"/>
      <c r="Z19" s="92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2"/>
      <c r="F20" s="1"/>
      <c r="G20" s="1"/>
      <c r="H20" s="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5"/>
      <c r="V20" s="95"/>
      <c r="W20" s="92"/>
      <c r="X20" s="92"/>
      <c r="Y20" s="92"/>
      <c r="Z20" s="92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2"/>
      <c r="F21" s="1"/>
      <c r="G21" s="1"/>
      <c r="H21" s="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5"/>
      <c r="V21" s="95"/>
      <c r="W21" s="92"/>
      <c r="X21" s="92"/>
      <c r="Y21" s="92"/>
      <c r="Z21" s="92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2" t="s">
        <v>136</v>
      </c>
      <c r="F22" s="1"/>
      <c r="G22" s="1"/>
      <c r="H22" s="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5"/>
      <c r="V22" s="95"/>
      <c r="W22" s="92"/>
      <c r="X22" s="92"/>
      <c r="Y22" s="92"/>
      <c r="Z22" s="92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2" t="s">
        <v>136</v>
      </c>
      <c r="F23" s="1"/>
      <c r="G23" s="1"/>
      <c r="H23" s="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5"/>
      <c r="V23" s="95"/>
      <c r="W23" s="92"/>
      <c r="X23" s="92"/>
      <c r="Y23" s="92"/>
      <c r="Z23" s="92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2"/>
      <c r="F24" s="1"/>
      <c r="G24" s="1"/>
      <c r="H24" s="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5"/>
      <c r="V24" s="95"/>
      <c r="W24" s="92"/>
      <c r="X24" s="92"/>
      <c r="Y24" s="92"/>
      <c r="Z24" s="92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2"/>
      <c r="F25" s="1"/>
      <c r="G25" s="1"/>
      <c r="H25" s="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5"/>
      <c r="V25" s="95"/>
      <c r="W25" s="92"/>
      <c r="X25" s="92"/>
      <c r="Y25" s="92"/>
      <c r="Z25" s="92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2"/>
      <c r="F26" s="1"/>
      <c r="G26" s="1"/>
      <c r="H26" s="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5"/>
      <c r="V26" s="95"/>
      <c r="W26" s="92"/>
      <c r="X26" s="92"/>
      <c r="Y26" s="92"/>
      <c r="Z26" s="92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2"/>
      <c r="F27" s="1"/>
      <c r="G27" s="1"/>
      <c r="H27" s="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5"/>
      <c r="V27" s="95"/>
      <c r="W27" s="92"/>
      <c r="X27" s="92"/>
      <c r="Y27" s="92"/>
      <c r="Z27" s="92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2"/>
      <c r="F28" s="1"/>
      <c r="G28" s="1"/>
      <c r="H28" s="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5"/>
      <c r="V28" s="95"/>
      <c r="W28" s="92"/>
      <c r="X28" s="92"/>
      <c r="Y28" s="92"/>
      <c r="Z28" s="92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2"/>
      <c r="F29" s="1"/>
      <c r="G29" s="1"/>
      <c r="H29" s="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5"/>
      <c r="V29" s="95"/>
      <c r="W29" s="92"/>
      <c r="X29" s="92"/>
      <c r="Y29" s="92"/>
      <c r="Z29" s="92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2"/>
      <c r="F30" s="1"/>
      <c r="G30" s="1"/>
      <c r="H30" s="1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5"/>
      <c r="V30" s="95"/>
      <c r="W30" s="92"/>
      <c r="X30" s="92"/>
      <c r="Y30" s="92"/>
      <c r="Z30" s="92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2"/>
      <c r="F31" s="1"/>
      <c r="G31" s="1"/>
      <c r="H31" s="1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5"/>
      <c r="V31" s="95"/>
      <c r="W31" s="92"/>
      <c r="X31" s="92"/>
      <c r="Y31" s="92"/>
      <c r="Z31" s="92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2"/>
      <c r="F32" s="1"/>
      <c r="G32" s="1"/>
      <c r="H32" s="1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5"/>
      <c r="V32" s="95"/>
      <c r="W32" s="92"/>
      <c r="X32" s="92"/>
      <c r="Y32" s="92"/>
      <c r="Z32" s="92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2"/>
      <c r="F33" s="1"/>
      <c r="G33" s="1"/>
      <c r="H33" s="1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5"/>
      <c r="V33" s="95"/>
      <c r="W33" s="92"/>
      <c r="X33" s="92"/>
      <c r="Y33" s="92"/>
      <c r="Z33" s="92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2"/>
      <c r="F34" s="1"/>
      <c r="G34" s="1"/>
      <c r="H34" s="1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5"/>
      <c r="V34" s="95"/>
      <c r="W34" s="92"/>
      <c r="X34" s="92"/>
      <c r="Y34" s="92"/>
      <c r="Z34" s="92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2"/>
      <c r="F35" s="1"/>
      <c r="G35" s="1"/>
      <c r="H35" s="1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5"/>
      <c r="V35" s="95"/>
      <c r="W35" s="92"/>
      <c r="X35" s="92"/>
      <c r="Y35" s="92"/>
      <c r="Z35" s="92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2"/>
      <c r="F36" s="1"/>
      <c r="G36" s="1"/>
      <c r="H36" s="1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5"/>
      <c r="V36" s="95"/>
      <c r="W36" s="92"/>
      <c r="X36" s="92"/>
      <c r="Y36" s="92"/>
      <c r="Z36" s="92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2"/>
      <c r="F37" s="1"/>
      <c r="G37" s="1"/>
      <c r="H37" s="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5"/>
      <c r="V37" s="95"/>
      <c r="W37" s="92"/>
      <c r="X37" s="92"/>
      <c r="Y37" s="92"/>
      <c r="Z37" s="92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2"/>
      <c r="F38" s="1"/>
      <c r="G38" s="1"/>
      <c r="H38" s="1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5"/>
      <c r="V38" s="95"/>
      <c r="W38" s="92"/>
      <c r="X38" s="92"/>
      <c r="Y38" s="92"/>
      <c r="Z38" s="92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2"/>
      <c r="F39" s="1"/>
      <c r="G39" s="1"/>
      <c r="H39" s="1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5"/>
      <c r="V39" s="95"/>
      <c r="W39" s="92"/>
      <c r="X39" s="92"/>
      <c r="Y39" s="92"/>
      <c r="Z39" s="92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2"/>
      <c r="F40" s="1"/>
      <c r="G40" s="1"/>
      <c r="H40" s="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5"/>
      <c r="V40" s="95"/>
      <c r="W40" s="92"/>
      <c r="X40" s="92"/>
      <c r="Y40" s="92"/>
      <c r="Z40" s="92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2"/>
      <c r="F41" s="1"/>
      <c r="G41" s="1"/>
      <c r="H41" s="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5"/>
      <c r="V41" s="95"/>
      <c r="W41" s="92"/>
      <c r="X41" s="92"/>
      <c r="Y41" s="92"/>
      <c r="Z41" s="92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2"/>
      <c r="F42" s="1"/>
      <c r="G42" s="1"/>
      <c r="H42" s="1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5"/>
      <c r="V42" s="95"/>
      <c r="W42" s="92"/>
      <c r="X42" s="92"/>
      <c r="Y42" s="92"/>
      <c r="Z42" s="92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2"/>
      <c r="F43" s="1"/>
      <c r="G43" s="1"/>
      <c r="H43" s="1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5"/>
      <c r="V43" s="95"/>
      <c r="W43" s="92"/>
      <c r="X43" s="92"/>
      <c r="Y43" s="92"/>
      <c r="Z43" s="92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2"/>
      <c r="F44" s="1"/>
      <c r="G44" s="1"/>
      <c r="H44" s="1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5"/>
      <c r="V44" s="95"/>
      <c r="W44" s="92"/>
      <c r="X44" s="92"/>
      <c r="Y44" s="92"/>
      <c r="Z44" s="92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2"/>
      <c r="F45" s="1"/>
      <c r="G45" s="1"/>
      <c r="H45" s="1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5"/>
      <c r="V45" s="95"/>
      <c r="W45" s="92"/>
      <c r="X45" s="92"/>
      <c r="Y45" s="92"/>
      <c r="Z45" s="92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2"/>
      <c r="F46" s="1"/>
      <c r="G46" s="1"/>
      <c r="H46" s="1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5"/>
      <c r="V46" s="95"/>
      <c r="W46" s="92"/>
      <c r="X46" s="92"/>
      <c r="Y46" s="92"/>
      <c r="Z46" s="92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2"/>
      <c r="F47" s="1"/>
      <c r="G47" s="1"/>
      <c r="H47" s="1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5"/>
      <c r="V47" s="95"/>
      <c r="W47" s="92"/>
      <c r="X47" s="92"/>
      <c r="Y47" s="92"/>
      <c r="Z47" s="92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2"/>
      <c r="F48" s="1"/>
      <c r="G48" s="1"/>
      <c r="H48" s="1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5"/>
      <c r="V48" s="95"/>
      <c r="W48" s="92"/>
      <c r="X48" s="92"/>
      <c r="Y48" s="92"/>
      <c r="Z48" s="92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2"/>
      <c r="F49" s="1"/>
      <c r="G49" s="1"/>
      <c r="H49" s="1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5"/>
      <c r="V49" s="95"/>
      <c r="W49" s="92"/>
      <c r="X49" s="92"/>
      <c r="Y49" s="92"/>
      <c r="Z49" s="92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2"/>
      <c r="F50" s="1"/>
      <c r="G50" s="1"/>
      <c r="H50" s="1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5"/>
      <c r="V50" s="95"/>
      <c r="W50" s="92"/>
      <c r="X50" s="92"/>
      <c r="Y50" s="92"/>
      <c r="Z50" s="92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2"/>
      <c r="F51" s="1"/>
      <c r="G51" s="1"/>
      <c r="H51" s="1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5"/>
      <c r="V51" s="95"/>
      <c r="W51" s="92"/>
      <c r="X51" s="92"/>
      <c r="Y51" s="92"/>
      <c r="Z51" s="92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2"/>
      <c r="F52" s="1"/>
      <c r="G52" s="1"/>
      <c r="H52" s="1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5"/>
      <c r="V52" s="95"/>
      <c r="W52" s="92"/>
      <c r="X52" s="92"/>
      <c r="Y52" s="92"/>
      <c r="Z52" s="92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2"/>
      <c r="F53" s="1"/>
      <c r="G53" s="1"/>
      <c r="H53" s="1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5"/>
      <c r="V53" s="95"/>
      <c r="W53" s="92"/>
      <c r="X53" s="92"/>
      <c r="Y53" s="92"/>
      <c r="Z53" s="92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2"/>
      <c r="F54" s="1"/>
      <c r="G54" s="1"/>
      <c r="H54" s="1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5"/>
      <c r="V54" s="95"/>
      <c r="W54" s="92"/>
      <c r="X54" s="92"/>
      <c r="Y54" s="92"/>
      <c r="Z54" s="92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2"/>
      <c r="F55" s="1"/>
      <c r="G55" s="1"/>
      <c r="H55" s="1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5"/>
      <c r="V55" s="95"/>
      <c r="W55" s="92"/>
      <c r="X55" s="92"/>
      <c r="Y55" s="92"/>
      <c r="Z55" s="92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2"/>
      <c r="F56" s="1"/>
      <c r="G56" s="1"/>
      <c r="H56" s="1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5"/>
      <c r="V56" s="95"/>
      <c r="W56" s="92"/>
      <c r="X56" s="92"/>
      <c r="Y56" s="92"/>
      <c r="Z56" s="92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2"/>
      <c r="F57" s="1"/>
      <c r="G57" s="1"/>
      <c r="H57" s="1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5"/>
      <c r="V57" s="95"/>
      <c r="W57" s="92"/>
      <c r="X57" s="92"/>
      <c r="Y57" s="92"/>
      <c r="Z57" s="92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4"/>
      <c r="F58" s="95"/>
      <c r="G58" s="95"/>
      <c r="H58" s="95"/>
      <c r="I58" s="94"/>
      <c r="J58" s="94"/>
      <c r="K58" s="94"/>
      <c r="L58" s="94"/>
      <c r="M58" s="94"/>
      <c r="N58" s="94"/>
      <c r="O58" s="92"/>
      <c r="P58" s="92"/>
      <c r="Q58" s="92"/>
      <c r="R58" s="92"/>
      <c r="S58" s="92"/>
      <c r="T58" s="92"/>
      <c r="U58" s="95"/>
      <c r="V58" s="95"/>
      <c r="W58" s="92"/>
      <c r="X58" s="92"/>
      <c r="Y58" s="92"/>
      <c r="Z58" s="92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4"/>
      <c r="F59" s="95"/>
      <c r="G59" s="95"/>
      <c r="H59" s="95"/>
      <c r="I59" s="94"/>
      <c r="J59" s="94"/>
      <c r="K59" s="94"/>
      <c r="L59" s="94"/>
      <c r="M59" s="94"/>
      <c r="N59" s="94"/>
      <c r="O59" s="92"/>
      <c r="P59" s="92"/>
      <c r="Q59" s="92"/>
      <c r="R59" s="92"/>
      <c r="S59" s="92"/>
      <c r="T59" s="92"/>
      <c r="U59" s="95"/>
      <c r="V59" s="95"/>
      <c r="W59" s="92"/>
      <c r="X59" s="92"/>
      <c r="Y59" s="92"/>
      <c r="Z59" s="92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4"/>
      <c r="F60" s="95"/>
      <c r="G60" s="95"/>
      <c r="H60" s="95"/>
      <c r="I60" s="94"/>
      <c r="J60" s="94"/>
      <c r="K60" s="94"/>
      <c r="L60" s="94"/>
      <c r="M60" s="94"/>
      <c r="N60" s="94"/>
      <c r="O60" s="92"/>
      <c r="P60" s="92"/>
      <c r="Q60" s="92"/>
      <c r="R60" s="92"/>
      <c r="S60" s="92"/>
      <c r="T60" s="92"/>
      <c r="U60" s="95"/>
      <c r="V60" s="95"/>
      <c r="W60" s="92"/>
      <c r="X60" s="92"/>
      <c r="Y60" s="92"/>
      <c r="Z60" s="92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4"/>
      <c r="F61" s="95"/>
      <c r="G61" s="95"/>
      <c r="H61" s="95"/>
      <c r="I61" s="94"/>
      <c r="J61" s="94"/>
      <c r="K61" s="94"/>
      <c r="L61" s="94"/>
      <c r="M61" s="94"/>
      <c r="N61" s="94"/>
      <c r="O61" s="92"/>
      <c r="P61" s="92"/>
      <c r="Q61" s="92"/>
      <c r="R61" s="92"/>
      <c r="S61" s="92"/>
      <c r="T61" s="92"/>
      <c r="U61" s="95"/>
      <c r="V61" s="95"/>
      <c r="W61" s="92"/>
      <c r="X61" s="92"/>
      <c r="Y61" s="92"/>
      <c r="Z61" s="92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4"/>
      <c r="F62" s="95"/>
      <c r="G62" s="95"/>
      <c r="H62" s="95"/>
      <c r="I62" s="94"/>
      <c r="J62" s="94"/>
      <c r="K62" s="94"/>
      <c r="L62" s="94"/>
      <c r="M62" s="94"/>
      <c r="N62" s="94"/>
      <c r="O62" s="92"/>
      <c r="P62" s="92"/>
      <c r="Q62" s="92"/>
      <c r="R62" s="92"/>
      <c r="S62" s="92"/>
      <c r="T62" s="92"/>
      <c r="U62" s="95"/>
      <c r="V62" s="95"/>
      <c r="W62" s="92"/>
      <c r="X62" s="92"/>
      <c r="Y62" s="92"/>
      <c r="Z62" s="92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4wgYI8VngzPznscsUY3OdsNMFGYnTsloui3qS3CSKvdEIjfWJguTDmziJZOEBd460Nd4Rzj+9j1/g+unljjp/w==" saltValue="H69FmGS6pge4yjoIJ1Otpw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rowBreaks count="1" manualBreakCount="1">
    <brk id="7" max="34" man="1"/>
  </rowBreaks>
  <colBreaks count="2" manualBreakCount="2">
    <brk id="5" max="61" man="1"/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AA55:AI62 I8:N62 U8:V62</xm:sqref>
        </x14:dataValidation>
        <x14:dataValidation type="list" allowBlank="1" showInputMessage="1" showErrorMessage="1" xr:uid="{9D928BAA-374D-455D-B7B5-115049F04838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3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9"/>
      <c r="F2" s="139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7" t="s">
        <v>2</v>
      </c>
      <c r="C5" s="148" t="s">
        <v>3</v>
      </c>
      <c r="D5" s="147" t="s">
        <v>40</v>
      </c>
      <c r="E5" s="161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7"/>
      <c r="C6" s="148"/>
      <c r="D6" s="147"/>
      <c r="E6" s="162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7"/>
      <c r="C7" s="148"/>
      <c r="D7" s="147"/>
      <c r="E7" s="163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6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6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6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6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6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6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6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6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6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6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6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6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L10" sqref="L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4" t="s">
        <v>0</v>
      </c>
      <c r="B2" s="164"/>
      <c r="C2" s="164"/>
      <c r="D2" s="164"/>
      <c r="E2" s="164"/>
      <c r="F2" s="164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7"/>
      <c r="Q2" s="167"/>
      <c r="R2" s="167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  <c r="N3" s="166"/>
      <c r="O3" s="166"/>
      <c r="P3" s="166"/>
    </row>
    <row r="4" spans="1:18" ht="21" x14ac:dyDescent="0.25">
      <c r="A4" s="165"/>
      <c r="B4" s="165"/>
      <c r="C4" s="165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</row>
    <row r="5" spans="1:18" ht="43.95" customHeight="1" x14ac:dyDescent="0.25">
      <c r="A5" s="161" t="s">
        <v>2</v>
      </c>
      <c r="B5" s="168" t="s">
        <v>3</v>
      </c>
      <c r="C5" s="161" t="s">
        <v>4</v>
      </c>
      <c r="D5" s="147" t="s">
        <v>100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9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140</v>
      </c>
      <c r="O6" s="22" t="s">
        <v>130</v>
      </c>
      <c r="P6" s="22"/>
      <c r="Q6" s="4" t="s">
        <v>14</v>
      </c>
      <c r="R6" s="31" t="s">
        <v>134</v>
      </c>
    </row>
    <row r="7" spans="1:18" x14ac:dyDescent="0.25">
      <c r="A7" s="163"/>
      <c r="B7" s="170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/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/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O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6"/>
      <c r="K68" s="166"/>
      <c r="L68" s="166"/>
      <c r="M68" s="166"/>
      <c r="N68" s="24" t="s">
        <v>21</v>
      </c>
    </row>
    <row r="69" spans="3:18" x14ac:dyDescent="0.25">
      <c r="I69" s="41" t="s">
        <v>19</v>
      </c>
      <c r="J69" s="166"/>
      <c r="K69" s="166"/>
      <c r="L69" s="166"/>
      <c r="M69" s="166"/>
      <c r="N69" s="24" t="s">
        <v>20</v>
      </c>
    </row>
    <row r="70" spans="3:18" x14ac:dyDescent="0.25">
      <c r="J70" s="24" t="s">
        <v>22</v>
      </c>
      <c r="K70" s="166"/>
      <c r="L70" s="166"/>
    </row>
  </sheetData>
  <sheetProtection algorithmName="SHA-512" hashValue="VLvf/n4WO59QpTFuSvey05ufbm2vuxOXkc5IIDh2QF2bJ5V6s+yvdn7vUzQ1xsz5WBZY8nYyida48Qn8jDFH1Q==" saltValue="h3H0dBANSLM/aJkDXrvaVA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O10" sqref="O10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4" t="s">
        <v>0</v>
      </c>
      <c r="B2" s="164"/>
      <c r="C2" s="164"/>
      <c r="D2" s="164"/>
      <c r="E2" s="164"/>
      <c r="F2" s="164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1"/>
      <c r="Q2" s="171"/>
      <c r="R2" s="171"/>
    </row>
    <row r="3" spans="1:18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 t="str">
        <f>ข้อมูลพื้นฐาน!$H$5</f>
        <v>โรงเรียนอนุบาลนางรอง(สังขกฤษณ์อนุสรณ์)</v>
      </c>
      <c r="G3" s="140"/>
      <c r="H3" s="140"/>
      <c r="I3" s="140"/>
      <c r="J3" s="140"/>
      <c r="K3" s="23" t="s">
        <v>1</v>
      </c>
      <c r="L3" s="140" t="str">
        <f>ข้อมูลพื้นฐาน!$H$6</f>
        <v>บุรีรัมย์ เขต 3</v>
      </c>
      <c r="M3" s="140"/>
    </row>
    <row r="5" spans="1:18" ht="43.95" customHeight="1" x14ac:dyDescent="0.25">
      <c r="A5" s="161" t="s">
        <v>2</v>
      </c>
      <c r="B5" s="168" t="s">
        <v>3</v>
      </c>
      <c r="C5" s="161" t="s">
        <v>4</v>
      </c>
      <c r="D5" s="147" t="s">
        <v>101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18" ht="54" x14ac:dyDescent="0.25">
      <c r="A6" s="162"/>
      <c r="B6" s="169"/>
      <c r="C6" s="162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140</v>
      </c>
      <c r="O6" s="22" t="s">
        <v>130</v>
      </c>
      <c r="P6" s="22"/>
      <c r="Q6" s="4" t="s">
        <v>14</v>
      </c>
      <c r="R6" s="31" t="s">
        <v>134</v>
      </c>
    </row>
    <row r="7" spans="1:18" x14ac:dyDescent="0.25">
      <c r="A7" s="163"/>
      <c r="B7" s="170"/>
      <c r="C7" s="163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>
        <v>50</v>
      </c>
      <c r="P7" s="46"/>
      <c r="Q7" s="4">
        <f>SUM(D7:P7)</f>
        <v>600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V0x+9LBA5I9+u6tFmOYZf0gKKF4U4S6B86/ZAuatQBFwNS57p06I8cwJkPahMXEY6E/R6iUZ0JkhaCpVjkrzgw==" saltValue="C4eyKRrQSz2pHQa7QT4zk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A31" zoomScale="55" zoomScaleNormal="100" zoomScaleSheetLayoutView="55" workbookViewId="0">
      <selection activeCell="AE59" sqref="AE59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4" t="s">
        <v>0</v>
      </c>
      <c r="B2" s="164"/>
      <c r="C2" s="164"/>
      <c r="D2" s="164"/>
      <c r="E2" s="164"/>
      <c r="F2" s="164"/>
      <c r="G2" s="164"/>
      <c r="H2" s="164"/>
      <c r="I2" s="44"/>
      <c r="J2" s="174">
        <f>ข้อมูลพื้นฐาน!$O$12</f>
        <v>2567</v>
      </c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</row>
    <row r="3" spans="1:32" x14ac:dyDescent="0.25">
      <c r="A3" s="140" t="s">
        <v>95</v>
      </c>
      <c r="B3" s="140"/>
      <c r="C3" s="140"/>
      <c r="D3" s="140">
        <f>ข้อมูลพื้นฐาน!$H$12</f>
        <v>0</v>
      </c>
      <c r="E3" s="140"/>
      <c r="F3" s="140"/>
      <c r="G3" s="2"/>
      <c r="H3" s="140" t="str">
        <f>ข้อมูลพื้นฐาน!$H$5</f>
        <v>โรงเรียนอนุบาลนางรอง(สังขกฤษณ์อนุสรณ์)</v>
      </c>
      <c r="I3" s="140"/>
      <c r="J3" s="140"/>
      <c r="K3" s="140"/>
      <c r="L3" s="140"/>
      <c r="M3" s="140"/>
      <c r="N3" s="140"/>
      <c r="O3" s="140"/>
      <c r="P3" s="140"/>
      <c r="Q3" s="2"/>
      <c r="R3" s="23" t="s">
        <v>1</v>
      </c>
      <c r="S3" s="23"/>
      <c r="T3" s="140" t="str">
        <f>ข้อมูลพื้นฐาน!$H$6</f>
        <v>บุรีรัมย์ เขต 3</v>
      </c>
      <c r="U3" s="140"/>
      <c r="V3" s="140"/>
      <c r="W3" s="2"/>
    </row>
    <row r="5" spans="1:32" ht="43.95" customHeight="1" x14ac:dyDescent="0.25">
      <c r="A5" s="161" t="s">
        <v>2</v>
      </c>
      <c r="B5" s="168" t="s">
        <v>3</v>
      </c>
      <c r="C5" s="161" t="s">
        <v>4</v>
      </c>
      <c r="D5" s="175" t="s">
        <v>133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</row>
    <row r="6" spans="1:32" ht="84" customHeight="1" x14ac:dyDescent="0.25">
      <c r="A6" s="162"/>
      <c r="B6" s="169"/>
      <c r="C6" s="162"/>
      <c r="D6" s="155" t="s">
        <v>5</v>
      </c>
      <c r="E6" s="177"/>
      <c r="F6" s="155" t="s">
        <v>6</v>
      </c>
      <c r="G6" s="177"/>
      <c r="H6" s="155" t="s">
        <v>7</v>
      </c>
      <c r="I6" s="177"/>
      <c r="J6" s="155" t="s">
        <v>8</v>
      </c>
      <c r="K6" s="177"/>
      <c r="L6" s="155" t="s">
        <v>9</v>
      </c>
      <c r="M6" s="177"/>
      <c r="N6" s="155" t="s">
        <v>10</v>
      </c>
      <c r="O6" s="177"/>
      <c r="P6" s="155" t="s">
        <v>11</v>
      </c>
      <c r="Q6" s="177"/>
      <c r="R6" s="155" t="s">
        <v>12</v>
      </c>
      <c r="S6" s="177"/>
      <c r="T6" s="155" t="s">
        <v>13</v>
      </c>
      <c r="U6" s="177"/>
      <c r="V6" s="180" t="s">
        <v>16</v>
      </c>
      <c r="W6" s="181"/>
      <c r="X6" s="172" t="s">
        <v>140</v>
      </c>
      <c r="Y6" s="173"/>
      <c r="Z6" s="172" t="s">
        <v>130</v>
      </c>
      <c r="AA6" s="173"/>
      <c r="AB6" s="172"/>
      <c r="AC6" s="173"/>
      <c r="AD6" s="4" t="s">
        <v>14</v>
      </c>
      <c r="AE6" s="31" t="s">
        <v>134</v>
      </c>
      <c r="AF6" s="178" t="s">
        <v>126</v>
      </c>
    </row>
    <row r="7" spans="1:32" x14ac:dyDescent="0.25">
      <c r="A7" s="163"/>
      <c r="B7" s="170"/>
      <c r="C7" s="163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>
        <v>100</v>
      </c>
      <c r="AA7" s="46" t="s">
        <v>135</v>
      </c>
      <c r="AB7" s="46"/>
      <c r="AC7" s="46"/>
      <c r="AD7" s="4">
        <f>SUM(D7:AB7)</f>
        <v>1200</v>
      </c>
      <c r="AE7" s="47">
        <f>(AD7/$AD$7)*100</f>
        <v>100</v>
      </c>
      <c r="AF7" s="179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8" t="str">
        <f>IF(AD8="","",(AD8/$AD$7)*100)</f>
        <v/>
      </c>
      <c r="AF8" s="49" t="str">
        <f>IF(AE8="","",FLOOR(SUM(E8*4+G8*4+I8*3+K8*2+M8*1+O8*2+Q8*2+S8*1+U8*2+W8*2+Y8*1+AA8*1)/25,0.01))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8" t="str">
        <f t="shared" ref="AE9:AE64" si="13">IF(AD9="","",(AD9/$AD$7)*100)</f>
        <v/>
      </c>
      <c r="AF9" s="49" t="str">
        <f t="shared" ref="AF9:AF65" si="14">IF(AE9="","",FLOOR(SUM(E9*4+G9*4+I9*3+K9*2+M9*1+O9*2+Q9*2+S9*1+U9*2+W9*2+Y9*1+AA9*1)/25,0.01))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8" t="str">
        <f t="shared" si="13"/>
        <v/>
      </c>
      <c r="AF10" s="49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8" t="str">
        <f t="shared" si="13"/>
        <v/>
      </c>
      <c r="AF11" s="49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8" t="str">
        <f t="shared" si="13"/>
        <v/>
      </c>
      <c r="AF12" s="49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8" t="str">
        <f t="shared" si="13"/>
        <v/>
      </c>
      <c r="AF13" s="49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8" t="str">
        <f t="shared" si="13"/>
        <v/>
      </c>
      <c r="AF14" s="49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8" t="str">
        <f t="shared" si="13"/>
        <v/>
      </c>
      <c r="AF15" s="49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8" t="str">
        <f t="shared" si="13"/>
        <v/>
      </c>
      <c r="AF16" s="49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8" t="str">
        <f t="shared" si="13"/>
        <v/>
      </c>
      <c r="AF17" s="49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8" t="str">
        <f t="shared" si="13"/>
        <v/>
      </c>
      <c r="AF18" s="49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8" t="str">
        <f t="shared" si="13"/>
        <v/>
      </c>
      <c r="AF19" s="49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8" t="str">
        <f t="shared" si="13"/>
        <v/>
      </c>
      <c r="AF20" s="49" t="str">
        <f t="shared" si="14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8" t="str">
        <f t="shared" si="13"/>
        <v/>
      </c>
      <c r="AF21" s="49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8" t="str">
        <f t="shared" si="13"/>
        <v/>
      </c>
      <c r="AF22" s="49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8" t="str">
        <f t="shared" si="13"/>
        <v/>
      </c>
      <c r="AF23" s="49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8" t="str">
        <f t="shared" si="13"/>
        <v/>
      </c>
      <c r="AF24" s="49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8" t="str">
        <f t="shared" si="13"/>
        <v/>
      </c>
      <c r="AF25" s="49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8" t="str">
        <f t="shared" si="13"/>
        <v/>
      </c>
      <c r="AF26" s="49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8" t="str">
        <f t="shared" si="13"/>
        <v/>
      </c>
      <c r="AF27" s="49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8" t="str">
        <f t="shared" si="13"/>
        <v/>
      </c>
      <c r="AF28" s="49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8" t="str">
        <f t="shared" si="13"/>
        <v/>
      </c>
      <c r="AF29" s="49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8" t="str">
        <f t="shared" si="13"/>
        <v/>
      </c>
      <c r="AF30" s="49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8" t="str">
        <f t="shared" si="13"/>
        <v/>
      </c>
      <c r="AF31" s="49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8" t="str">
        <f t="shared" si="13"/>
        <v/>
      </c>
      <c r="AF32" s="49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8" t="str">
        <f t="shared" si="13"/>
        <v/>
      </c>
      <c r="AF33" s="49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8" t="str">
        <f t="shared" si="13"/>
        <v/>
      </c>
      <c r="AF34" s="49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8" t="str">
        <f t="shared" si="13"/>
        <v/>
      </c>
      <c r="AF35" s="49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8" t="str">
        <f t="shared" si="13"/>
        <v/>
      </c>
      <c r="AF36" s="49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8" t="str">
        <f t="shared" si="13"/>
        <v/>
      </c>
      <c r="AF37" s="49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8" t="str">
        <f t="shared" si="13"/>
        <v/>
      </c>
      <c r="AF38" s="49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8" t="str">
        <f t="shared" si="13"/>
        <v/>
      </c>
      <c r="AF39" s="49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8" t="str">
        <f t="shared" si="13"/>
        <v/>
      </c>
      <c r="AF40" s="49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8" t="str">
        <f t="shared" si="13"/>
        <v/>
      </c>
      <c r="AF41" s="49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8" t="str">
        <f t="shared" si="13"/>
        <v/>
      </c>
      <c r="AF42" s="49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8" t="str">
        <f t="shared" si="13"/>
        <v/>
      </c>
      <c r="AF43" s="49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8" t="str">
        <f t="shared" si="13"/>
        <v/>
      </c>
      <c r="AF44" s="49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8" t="str">
        <f t="shared" si="13"/>
        <v/>
      </c>
      <c r="AF45" s="49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8" t="str">
        <f t="shared" si="13"/>
        <v/>
      </c>
      <c r="AF46" s="49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8" t="str">
        <f t="shared" si="13"/>
        <v/>
      </c>
      <c r="AF47" s="49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8" t="str">
        <f t="shared" si="13"/>
        <v/>
      </c>
      <c r="AF48" s="49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8" t="str">
        <f t="shared" si="13"/>
        <v/>
      </c>
      <c r="AF49" s="49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8" t="str">
        <f t="shared" si="13"/>
        <v/>
      </c>
      <c r="AF50" s="49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8" t="str">
        <f t="shared" si="13"/>
        <v/>
      </c>
      <c r="AF51" s="49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8" t="str">
        <f t="shared" si="13"/>
        <v/>
      </c>
      <c r="AF52" s="49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8" t="str">
        <f t="shared" si="13"/>
        <v/>
      </c>
      <c r="AF53" s="49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8" t="str">
        <f t="shared" si="13"/>
        <v/>
      </c>
      <c r="AF54" s="49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8" t="str">
        <f t="shared" si="13"/>
        <v/>
      </c>
      <c r="AF55" s="49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8" t="str">
        <f t="shared" si="13"/>
        <v/>
      </c>
      <c r="AF56" s="49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8" t="str">
        <f t="shared" si="13"/>
        <v/>
      </c>
      <c r="AF57" s="49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8" t="str">
        <f t="shared" si="13"/>
        <v/>
      </c>
      <c r="AF58" s="49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8" t="str">
        <f t="shared" si="13"/>
        <v/>
      </c>
      <c r="AF59" s="49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8" t="str">
        <f t="shared" si="13"/>
        <v/>
      </c>
      <c r="AF60" s="49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8" t="str">
        <f t="shared" si="13"/>
        <v/>
      </c>
      <c r="AF61" s="49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8" t="str">
        <f t="shared" si="13"/>
        <v/>
      </c>
      <c r="AF62" s="49" t="str">
        <f t="shared" si="14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5">SUM(F8:F62)</f>
        <v>0</v>
      </c>
      <c r="G63" s="50"/>
      <c r="H63" s="50">
        <f t="shared" si="15"/>
        <v>0</v>
      </c>
      <c r="I63" s="50"/>
      <c r="J63" s="50">
        <f t="shared" si="15"/>
        <v>0</v>
      </c>
      <c r="K63" s="50"/>
      <c r="L63" s="50">
        <f t="shared" si="15"/>
        <v>0</v>
      </c>
      <c r="M63" s="50"/>
      <c r="N63" s="50">
        <f t="shared" si="15"/>
        <v>0</v>
      </c>
      <c r="O63" s="50"/>
      <c r="P63" s="50">
        <f t="shared" si="15"/>
        <v>0</v>
      </c>
      <c r="Q63" s="50"/>
      <c r="R63" s="50">
        <f t="shared" si="15"/>
        <v>0</v>
      </c>
      <c r="S63" s="50"/>
      <c r="T63" s="50">
        <f t="shared" si="15"/>
        <v>0</v>
      </c>
      <c r="U63" s="50"/>
      <c r="V63" s="50">
        <f t="shared" si="15"/>
        <v>0</v>
      </c>
      <c r="W63" s="50"/>
      <c r="X63" s="50">
        <f t="shared" si="15"/>
        <v>0</v>
      </c>
      <c r="Y63" s="50"/>
      <c r="Z63" s="50"/>
      <c r="AA63" s="50"/>
      <c r="AB63" s="50"/>
      <c r="AC63" s="50"/>
      <c r="AD63" s="50">
        <f t="shared" si="15"/>
        <v>0</v>
      </c>
      <c r="AE63" s="52"/>
      <c r="AF63" s="49" t="str">
        <f t="shared" si="14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/>
      <c r="AA64" s="51"/>
      <c r="AB64" s="53"/>
      <c r="AC64" s="51"/>
      <c r="AD64" s="53" t="e">
        <f>AVERAGE(AD8:AD62)</f>
        <v>#DIV/0!</v>
      </c>
      <c r="AE64" s="52" t="e">
        <f t="shared" si="13"/>
        <v>#DIV/0!</v>
      </c>
      <c r="AF64" s="49" t="e">
        <f t="shared" si="14"/>
        <v>#DIV/0!</v>
      </c>
    </row>
    <row r="65" spans="1:32" x14ac:dyDescent="0.25">
      <c r="C65" s="50" t="s">
        <v>124</v>
      </c>
      <c r="D65" s="50">
        <f>COUNTIF(D8:D62,"&gt;=70")</f>
        <v>0</v>
      </c>
      <c r="E65" s="50"/>
      <c r="F65" s="50">
        <f t="shared" ref="F65:AD65" si="16">COUNTIF(F8:F62,"&gt;=70")</f>
        <v>0</v>
      </c>
      <c r="G65" s="50"/>
      <c r="H65" s="50">
        <f t="shared" si="16"/>
        <v>0</v>
      </c>
      <c r="I65" s="50"/>
      <c r="J65" s="50">
        <f t="shared" si="16"/>
        <v>0</v>
      </c>
      <c r="K65" s="50"/>
      <c r="L65" s="50">
        <f t="shared" si="16"/>
        <v>0</v>
      </c>
      <c r="M65" s="50"/>
      <c r="N65" s="50">
        <f t="shared" si="16"/>
        <v>0</v>
      </c>
      <c r="O65" s="50"/>
      <c r="P65" s="50">
        <f t="shared" si="16"/>
        <v>0</v>
      </c>
      <c r="Q65" s="50"/>
      <c r="R65" s="50">
        <f t="shared" si="16"/>
        <v>0</v>
      </c>
      <c r="S65" s="50"/>
      <c r="T65" s="50">
        <f t="shared" si="16"/>
        <v>0</v>
      </c>
      <c r="U65" s="50"/>
      <c r="V65" s="50">
        <f t="shared" si="16"/>
        <v>0</v>
      </c>
      <c r="W65" s="50"/>
      <c r="X65" s="50">
        <f t="shared" si="16"/>
        <v>0</v>
      </c>
      <c r="Y65" s="50"/>
      <c r="Z65" s="50"/>
      <c r="AA65" s="50"/>
      <c r="AB65" s="50"/>
      <c r="AC65" s="50"/>
      <c r="AD65" s="50">
        <f t="shared" si="16"/>
        <v>0</v>
      </c>
      <c r="AE65" s="52"/>
      <c r="AF65" s="49" t="str">
        <f t="shared" si="14"/>
        <v/>
      </c>
    </row>
    <row r="66" spans="1:32" x14ac:dyDescent="0.25">
      <c r="A66" s="24">
        <v>1</v>
      </c>
      <c r="B66" s="24">
        <v>2</v>
      </c>
      <c r="C66" s="24">
        <v>3</v>
      </c>
      <c r="D66" s="24">
        <v>4</v>
      </c>
      <c r="E66" s="24">
        <v>5</v>
      </c>
      <c r="F66" s="24">
        <v>6</v>
      </c>
      <c r="G66" s="24">
        <v>7</v>
      </c>
      <c r="H66" s="24">
        <v>8</v>
      </c>
      <c r="I66" s="24">
        <v>9</v>
      </c>
      <c r="J66" s="24">
        <v>10</v>
      </c>
      <c r="K66" s="24">
        <v>11</v>
      </c>
      <c r="L66" s="24">
        <v>12</v>
      </c>
      <c r="M66" s="24">
        <v>13</v>
      </c>
      <c r="N66" s="24">
        <v>14</v>
      </c>
      <c r="O66" s="24">
        <v>15</v>
      </c>
      <c r="P66" s="24">
        <v>16</v>
      </c>
      <c r="Q66" s="24">
        <v>17</v>
      </c>
      <c r="R66" s="24">
        <v>18</v>
      </c>
      <c r="S66" s="24">
        <v>19</v>
      </c>
      <c r="T66" s="24">
        <v>20</v>
      </c>
      <c r="U66" s="24">
        <v>21</v>
      </c>
      <c r="V66" s="24">
        <v>22</v>
      </c>
      <c r="W66" s="24">
        <v>23</v>
      </c>
      <c r="X66" s="24">
        <v>24</v>
      </c>
      <c r="Y66" s="24">
        <v>25</v>
      </c>
      <c r="Z66" s="24">
        <v>26</v>
      </c>
      <c r="AA66" s="24">
        <v>27</v>
      </c>
      <c r="AB66" s="24">
        <v>28</v>
      </c>
      <c r="AC66" s="24">
        <v>29</v>
      </c>
      <c r="AD66" s="24">
        <v>30</v>
      </c>
      <c r="AE66" s="24">
        <v>31</v>
      </c>
      <c r="AF66" s="24">
        <v>32</v>
      </c>
    </row>
    <row r="68" spans="1:32" x14ac:dyDescent="0.25">
      <c r="N68" s="24" t="s">
        <v>18</v>
      </c>
      <c r="X68" s="24" t="s">
        <v>21</v>
      </c>
    </row>
    <row r="69" spans="1:32" x14ac:dyDescent="0.25">
      <c r="N69" s="24" t="s">
        <v>19</v>
      </c>
      <c r="X69" s="24" t="s">
        <v>20</v>
      </c>
    </row>
    <row r="70" spans="1:32" x14ac:dyDescent="0.25">
      <c r="P70" s="24" t="s">
        <v>22</v>
      </c>
    </row>
  </sheetData>
  <sheetProtection algorithmName="SHA-512" hashValue="CUSw+DLDmTLTnVTRwLBGwOd88U8wfDkQkR+y6FBpj/biLT/HIyzXEkRQD/xr1ZYhPwO8Xse0Rv4QO1wvA7IBZw==" saltValue="k7BefuIsLyV+Ngi4WO1LtA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0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8" t="str">
        <f>ข้อมูลพื้นฐาน!$H$5</f>
        <v>โรงเรียนอนุบาลนางรอง(สังขกฤษณ์อนุสรณ์)</v>
      </c>
      <c r="C1" s="138"/>
      <c r="D1" s="138"/>
      <c r="E1" s="138"/>
      <c r="F1" s="138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9"/>
      <c r="F2" s="139"/>
      <c r="H2" s="27"/>
      <c r="I2" s="27"/>
      <c r="L2" s="36"/>
      <c r="M2" s="2"/>
      <c r="O2" s="2"/>
      <c r="P2" s="2"/>
      <c r="Q2" s="140"/>
      <c r="R2" s="140"/>
      <c r="S2" s="140"/>
      <c r="T2" s="2"/>
      <c r="U2" s="140"/>
      <c r="V2" s="140"/>
      <c r="W2" s="140"/>
    </row>
    <row r="3" spans="1:35" ht="21" x14ac:dyDescent="0.25">
      <c r="C3" s="27"/>
      <c r="D3" s="27"/>
      <c r="E3" s="97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0"/>
      <c r="S3" s="140"/>
      <c r="T3" s="2"/>
    </row>
    <row r="5" spans="1:35" ht="25.2" customHeight="1" x14ac:dyDescent="0.25">
      <c r="B5" s="147" t="s">
        <v>2</v>
      </c>
      <c r="C5" s="148" t="s">
        <v>3</v>
      </c>
      <c r="D5" s="147" t="s">
        <v>40</v>
      </c>
      <c r="E5" s="182" t="s">
        <v>125</v>
      </c>
      <c r="F5" s="147" t="s">
        <v>126</v>
      </c>
      <c r="G5" s="147" t="s">
        <v>127</v>
      </c>
      <c r="H5" s="142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7"/>
      <c r="C6" s="148"/>
      <c r="D6" s="147"/>
      <c r="E6" s="182"/>
      <c r="F6" s="147"/>
      <c r="G6" s="147"/>
      <c r="H6" s="142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7"/>
      <c r="C7" s="148"/>
      <c r="D7" s="147"/>
      <c r="E7" s="182"/>
      <c r="F7" s="147"/>
      <c r="G7" s="147"/>
      <c r="H7" s="142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8" t="str">
        <f>IF('คะแนนภาคเรียนที่ 1'!C8="","",'คะแนนภาคเรียนที่ 1'!C8)</f>
        <v/>
      </c>
      <c r="E8" s="99" t="str">
        <f>IF(รายงาน3!AE8="","",รายงาน3!AE8)</f>
        <v/>
      </c>
      <c r="F8" s="99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8" t="str">
        <f>IF('คะแนนภาคเรียนที่ 1'!C9="","",'คะแนนภาคเรียนที่ 1'!C9)</f>
        <v/>
      </c>
      <c r="E9" s="99" t="str">
        <f>IF(รายงาน3!AE9="","",รายงาน3!AE9)</f>
        <v/>
      </c>
      <c r="F9" s="99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8" t="str">
        <f>IF('คะแนนภาคเรียนที่ 1'!C10="","",'คะแนนภาคเรียนที่ 1'!C10)</f>
        <v/>
      </c>
      <c r="E10" s="99" t="str">
        <f>IF(รายงาน3!AE10="","",รายงาน3!AE10)</f>
        <v/>
      </c>
      <c r="F10" s="99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8" t="str">
        <f>IF('คะแนนภาคเรียนที่ 1'!C11="","",'คะแนนภาคเรียนที่ 1'!C11)</f>
        <v/>
      </c>
      <c r="E11" s="99" t="str">
        <f>IF(รายงาน3!AE11="","",รายงาน3!AE11)</f>
        <v/>
      </c>
      <c r="F11" s="99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8" t="str">
        <f>IF('คะแนนภาคเรียนที่ 1'!C12="","",'คะแนนภาคเรียนที่ 1'!C12)</f>
        <v/>
      </c>
      <c r="E12" s="99" t="str">
        <f>IF(รายงาน3!AE12="","",รายงาน3!AE12)</f>
        <v/>
      </c>
      <c r="F12" s="99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8" t="str">
        <f>IF('คะแนนภาคเรียนที่ 1'!C13="","",'คะแนนภาคเรียนที่ 1'!C13)</f>
        <v/>
      </c>
      <c r="E13" s="99" t="str">
        <f>IF(รายงาน3!AE13="","",รายงาน3!AE13)</f>
        <v/>
      </c>
      <c r="F13" s="99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8" t="str">
        <f>IF('คะแนนภาคเรียนที่ 1'!C14="","",'คะแนนภาคเรียนที่ 1'!C14)</f>
        <v/>
      </c>
      <c r="E14" s="99" t="str">
        <f>IF(รายงาน3!AE14="","",รายงาน3!AE14)</f>
        <v/>
      </c>
      <c r="F14" s="99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8" t="str">
        <f>IF('คะแนนภาคเรียนที่ 1'!C15="","",'คะแนนภาคเรียนที่ 1'!C15)</f>
        <v/>
      </c>
      <c r="E15" s="99" t="str">
        <f>IF(รายงาน3!AE15="","",รายงาน3!AE15)</f>
        <v/>
      </c>
      <c r="F15" s="99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8" t="str">
        <f>IF('คะแนนภาคเรียนที่ 1'!C16="","",'คะแนนภาคเรียนที่ 1'!C16)</f>
        <v/>
      </c>
      <c r="E16" s="99" t="str">
        <f>IF(รายงาน3!AE16="","",รายงาน3!AE16)</f>
        <v/>
      </c>
      <c r="F16" s="99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8" t="str">
        <f>IF('คะแนนภาคเรียนที่ 1'!C17="","",'คะแนนภาคเรียนที่ 1'!C17)</f>
        <v/>
      </c>
      <c r="E17" s="99" t="str">
        <f>IF(รายงาน3!AE17="","",รายงาน3!AE17)</f>
        <v/>
      </c>
      <c r="F17" s="99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8" t="str">
        <f>IF('คะแนนภาคเรียนที่ 1'!C18="","",'คะแนนภาคเรียนที่ 1'!C18)</f>
        <v/>
      </c>
      <c r="E18" s="99" t="str">
        <f>IF(รายงาน3!AE18="","",รายงาน3!AE18)</f>
        <v/>
      </c>
      <c r="F18" s="99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8" t="str">
        <f>IF('คะแนนภาคเรียนที่ 1'!C19="","",'คะแนนภาคเรียนที่ 1'!C19)</f>
        <v/>
      </c>
      <c r="E19" s="99" t="str">
        <f>IF(รายงาน3!AE19="","",รายงาน3!AE19)</f>
        <v/>
      </c>
      <c r="F19" s="99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8" t="str">
        <f>IF('คะแนนภาคเรียนที่ 1'!C20="","",'คะแนนภาคเรียนที่ 1'!C20)</f>
        <v/>
      </c>
      <c r="E20" s="99" t="str">
        <f>IF(รายงาน3!AE20="","",รายงาน3!AE20)</f>
        <v/>
      </c>
      <c r="F20" s="99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8" t="str">
        <f>IF('คะแนนภาคเรียนที่ 1'!C21="","",'คะแนนภาคเรียนที่ 1'!C21)</f>
        <v/>
      </c>
      <c r="E21" s="99" t="str">
        <f>IF(รายงาน3!AE21="","",รายงาน3!AE21)</f>
        <v/>
      </c>
      <c r="F21" s="99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8" t="str">
        <f>IF('คะแนนภาคเรียนที่ 1'!C22="","",'คะแนนภาคเรียนที่ 1'!C22)</f>
        <v/>
      </c>
      <c r="E22" s="99" t="str">
        <f>IF(รายงาน3!AE22="","",รายงาน3!AE22)</f>
        <v/>
      </c>
      <c r="F22" s="99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8" t="str">
        <f>IF('คะแนนภาคเรียนที่ 1'!C23="","",'คะแนนภาคเรียนที่ 1'!C23)</f>
        <v/>
      </c>
      <c r="E23" s="99" t="str">
        <f>IF(รายงาน3!AE23="","",รายงาน3!AE23)</f>
        <v/>
      </c>
      <c r="F23" s="99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8" t="str">
        <f>IF('คะแนนภาคเรียนที่ 1'!C24="","",'คะแนนภาคเรียนที่ 1'!C24)</f>
        <v/>
      </c>
      <c r="E24" s="99" t="str">
        <f>IF(รายงาน3!AE24="","",รายงาน3!AE24)</f>
        <v/>
      </c>
      <c r="F24" s="99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8" t="str">
        <f>IF('คะแนนภาคเรียนที่ 1'!C25="","",'คะแนนภาคเรียนที่ 1'!C25)</f>
        <v/>
      </c>
      <c r="E25" s="99" t="str">
        <f>IF(รายงาน3!AE25="","",รายงาน3!AE25)</f>
        <v/>
      </c>
      <c r="F25" s="99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8" t="str">
        <f>IF('คะแนนภาคเรียนที่ 1'!C26="","",'คะแนนภาคเรียนที่ 1'!C26)</f>
        <v/>
      </c>
      <c r="E26" s="99" t="str">
        <f>IF(รายงาน3!AE26="","",รายงาน3!AE26)</f>
        <v/>
      </c>
      <c r="F26" s="99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8" t="str">
        <f>IF('คะแนนภาคเรียนที่ 1'!C27="","",'คะแนนภาคเรียนที่ 1'!C27)</f>
        <v/>
      </c>
      <c r="E27" s="99" t="str">
        <f>IF(รายงาน3!AE27="","",รายงาน3!AE27)</f>
        <v/>
      </c>
      <c r="F27" s="99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8" t="str">
        <f>IF('คะแนนภาคเรียนที่ 1'!C28="","",'คะแนนภาคเรียนที่ 1'!C28)</f>
        <v/>
      </c>
      <c r="E28" s="99" t="str">
        <f>IF(รายงาน3!AE28="","",รายงาน3!AE28)</f>
        <v/>
      </c>
      <c r="F28" s="99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8" t="str">
        <f>IF('คะแนนภาคเรียนที่ 1'!C29="","",'คะแนนภาคเรียนที่ 1'!C29)</f>
        <v/>
      </c>
      <c r="E29" s="99" t="str">
        <f>IF(รายงาน3!AE29="","",รายงาน3!AE29)</f>
        <v/>
      </c>
      <c r="F29" s="99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8" t="str">
        <f>IF('คะแนนภาคเรียนที่ 1'!C30="","",'คะแนนภาคเรียนที่ 1'!C30)</f>
        <v/>
      </c>
      <c r="E30" s="99" t="str">
        <f>IF(รายงาน3!AE30="","",รายงาน3!AE30)</f>
        <v/>
      </c>
      <c r="F30" s="99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8" t="str">
        <f>IF('คะแนนภาคเรียนที่ 1'!C31="","",'คะแนนภาคเรียนที่ 1'!C31)</f>
        <v/>
      </c>
      <c r="E31" s="99" t="str">
        <f>IF(รายงาน3!AE31="","",รายงาน3!AE31)</f>
        <v/>
      </c>
      <c r="F31" s="99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8" t="str">
        <f>IF('คะแนนภาคเรียนที่ 1'!C32="","",'คะแนนภาคเรียนที่ 1'!C32)</f>
        <v/>
      </c>
      <c r="E32" s="99" t="str">
        <f>IF(รายงาน3!AE32="","",รายงาน3!AE32)</f>
        <v/>
      </c>
      <c r="F32" s="99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8" t="str">
        <f>IF('คะแนนภาคเรียนที่ 1'!C33="","",'คะแนนภาคเรียนที่ 1'!C33)</f>
        <v/>
      </c>
      <c r="E33" s="99" t="str">
        <f>IF(รายงาน3!AE33="","",รายงาน3!AE33)</f>
        <v/>
      </c>
      <c r="F33" s="99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8" t="str">
        <f>IF('คะแนนภาคเรียนที่ 1'!C34="","",'คะแนนภาคเรียนที่ 1'!C34)</f>
        <v/>
      </c>
      <c r="E34" s="99" t="str">
        <f>IF(รายงาน3!AE34="","",รายงาน3!AE34)</f>
        <v/>
      </c>
      <c r="F34" s="99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8" t="str">
        <f>IF('คะแนนภาคเรียนที่ 1'!C35="","",'คะแนนภาคเรียนที่ 1'!C35)</f>
        <v/>
      </c>
      <c r="E35" s="99" t="str">
        <f>IF(รายงาน3!AE35="","",รายงาน3!AE35)</f>
        <v/>
      </c>
      <c r="F35" s="99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8" t="str">
        <f>IF('คะแนนภาคเรียนที่ 1'!C36="","",'คะแนนภาคเรียนที่ 1'!C36)</f>
        <v/>
      </c>
      <c r="E36" s="99" t="str">
        <f>IF(รายงาน3!AE36="","",รายงาน3!AE36)</f>
        <v/>
      </c>
      <c r="F36" s="99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8" t="str">
        <f>IF('คะแนนภาคเรียนที่ 1'!C37="","",'คะแนนภาคเรียนที่ 1'!C37)</f>
        <v/>
      </c>
      <c r="E37" s="99" t="str">
        <f>IF(รายงาน3!AE37="","",รายงาน3!AE37)</f>
        <v/>
      </c>
      <c r="F37" s="99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8" t="str">
        <f>IF('คะแนนภาคเรียนที่ 1'!C38="","",'คะแนนภาคเรียนที่ 1'!C38)</f>
        <v/>
      </c>
      <c r="E38" s="99" t="str">
        <f>IF(รายงาน3!AE38="","",รายงาน3!AE38)</f>
        <v/>
      </c>
      <c r="F38" s="99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8" t="str">
        <f>IF('คะแนนภาคเรียนที่ 1'!C39="","",'คะแนนภาคเรียนที่ 1'!C39)</f>
        <v/>
      </c>
      <c r="E39" s="99" t="str">
        <f>IF(รายงาน3!AE39="","",รายงาน3!AE39)</f>
        <v/>
      </c>
      <c r="F39" s="99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8" t="str">
        <f>IF('คะแนนภาคเรียนที่ 1'!C40="","",'คะแนนภาคเรียนที่ 1'!C40)</f>
        <v/>
      </c>
      <c r="E40" s="99" t="str">
        <f>IF(รายงาน3!AE40="","",รายงาน3!AE40)</f>
        <v/>
      </c>
      <c r="F40" s="99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8" t="str">
        <f>IF('คะแนนภาคเรียนที่ 1'!C41="","",'คะแนนภาคเรียนที่ 1'!C41)</f>
        <v/>
      </c>
      <c r="E41" s="99" t="str">
        <f>IF(รายงาน3!AE41="","",รายงาน3!AE41)</f>
        <v/>
      </c>
      <c r="F41" s="99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8" t="str">
        <f>IF('คะแนนภาคเรียนที่ 1'!C42="","",'คะแนนภาคเรียนที่ 1'!C42)</f>
        <v/>
      </c>
      <c r="E42" s="99" t="str">
        <f>IF(รายงาน3!AE42="","",รายงาน3!AE42)</f>
        <v/>
      </c>
      <c r="F42" s="99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8" t="str">
        <f>IF('คะแนนภาคเรียนที่ 1'!C43="","",'คะแนนภาคเรียนที่ 1'!C43)</f>
        <v/>
      </c>
      <c r="E43" s="99" t="str">
        <f>IF(รายงาน3!AE43="","",รายงาน3!AE43)</f>
        <v/>
      </c>
      <c r="F43" s="99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8" t="str">
        <f>IF('คะแนนภาคเรียนที่ 1'!C44="","",'คะแนนภาคเรียนที่ 1'!C44)</f>
        <v/>
      </c>
      <c r="E44" s="99" t="str">
        <f>IF(รายงาน3!AE44="","",รายงาน3!AE44)</f>
        <v/>
      </c>
      <c r="F44" s="99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8" t="str">
        <f>IF('คะแนนภาคเรียนที่ 1'!C45="","",'คะแนนภาคเรียนที่ 1'!C45)</f>
        <v/>
      </c>
      <c r="E45" s="99" t="str">
        <f>IF(รายงาน3!AE45="","",รายงาน3!AE45)</f>
        <v/>
      </c>
      <c r="F45" s="99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8" t="str">
        <f>IF('คะแนนภาคเรียนที่ 1'!C46="","",'คะแนนภาคเรียนที่ 1'!C46)</f>
        <v/>
      </c>
      <c r="E46" s="99" t="str">
        <f>IF(รายงาน3!AE46="","",รายงาน3!AE46)</f>
        <v/>
      </c>
      <c r="F46" s="99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8" t="str">
        <f>IF('คะแนนภาคเรียนที่ 1'!C47="","",'คะแนนภาคเรียนที่ 1'!C47)</f>
        <v/>
      </c>
      <c r="E47" s="99" t="str">
        <f>IF(รายงาน3!AE47="","",รายงาน3!AE47)</f>
        <v/>
      </c>
      <c r="F47" s="99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8" t="str">
        <f>IF('คะแนนภาคเรียนที่ 1'!C48="","",'คะแนนภาคเรียนที่ 1'!C48)</f>
        <v/>
      </c>
      <c r="E48" s="99" t="str">
        <f>IF(รายงาน3!AE48="","",รายงาน3!AE48)</f>
        <v/>
      </c>
      <c r="F48" s="99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8" t="str">
        <f>IF('คะแนนภาคเรียนที่ 1'!C49="","",'คะแนนภาคเรียนที่ 1'!C49)</f>
        <v/>
      </c>
      <c r="E49" s="99" t="str">
        <f>IF(รายงาน3!AE49="","",รายงาน3!AE49)</f>
        <v/>
      </c>
      <c r="F49" s="99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8" t="str">
        <f>IF('คะแนนภาคเรียนที่ 1'!C50="","",'คะแนนภาคเรียนที่ 1'!C50)</f>
        <v/>
      </c>
      <c r="E50" s="99" t="str">
        <f>IF(รายงาน3!AE50="","",รายงาน3!AE50)</f>
        <v/>
      </c>
      <c r="F50" s="99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8" t="str">
        <f>IF('คะแนนภาคเรียนที่ 1'!C51="","",'คะแนนภาคเรียนที่ 1'!C51)</f>
        <v/>
      </c>
      <c r="E51" s="99" t="str">
        <f>IF(รายงาน3!AE51="","",รายงาน3!AE51)</f>
        <v/>
      </c>
      <c r="F51" s="99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8" t="str">
        <f>IF('คะแนนภาคเรียนที่ 1'!C52="","",'คะแนนภาคเรียนที่ 1'!C52)</f>
        <v/>
      </c>
      <c r="E52" s="99" t="str">
        <f>IF(รายงาน3!AE52="","",รายงาน3!AE52)</f>
        <v/>
      </c>
      <c r="F52" s="99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8" t="str">
        <f>IF('คะแนนภาคเรียนที่ 1'!C53="","",'คะแนนภาคเรียนที่ 1'!C53)</f>
        <v/>
      </c>
      <c r="E53" s="99" t="str">
        <f>IF(รายงาน3!AE53="","",รายงาน3!AE53)</f>
        <v/>
      </c>
      <c r="F53" s="99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8" t="str">
        <f>IF('คะแนนภาคเรียนที่ 1'!C54="","",'คะแนนภาคเรียนที่ 1'!C54)</f>
        <v/>
      </c>
      <c r="E54" s="99" t="str">
        <f>IF(รายงาน3!AE54="","",รายงาน3!AE54)</f>
        <v/>
      </c>
      <c r="F54" s="99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8" t="str">
        <f>IF('คะแนนภาคเรียนที่ 1'!C55="","",'คะแนนภาคเรียนที่ 1'!C55)</f>
        <v/>
      </c>
      <c r="E55" s="99" t="str">
        <f>IF(รายงาน3!AE55="","",รายงาน3!AE55)</f>
        <v/>
      </c>
      <c r="F55" s="99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8" t="str">
        <f>IF('คะแนนภาคเรียนที่ 1'!C56="","",'คะแนนภาคเรียนที่ 1'!C56)</f>
        <v/>
      </c>
      <c r="E56" s="99" t="str">
        <f>IF(รายงาน3!AE56="","",รายงาน3!AE56)</f>
        <v/>
      </c>
      <c r="F56" s="99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8" t="str">
        <f>IF('คะแนนภาคเรียนที่ 1'!C57="","",'คะแนนภาคเรียนที่ 1'!C57)</f>
        <v/>
      </c>
      <c r="E57" s="99" t="str">
        <f>IF(รายงาน3!AE57="","",รายงาน3!AE57)</f>
        <v/>
      </c>
      <c r="F57" s="99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8" t="str">
        <f>IF('คะแนนภาคเรียนที่ 1'!C58="","",'คะแนนภาคเรียนที่ 1'!C58)</f>
        <v/>
      </c>
      <c r="E58" s="99" t="str">
        <f>IF(รายงาน3!AE58="","",รายงาน3!AE58)</f>
        <v/>
      </c>
      <c r="F58" s="99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8" t="str">
        <f>IF('คะแนนภาคเรียนที่ 1'!C59="","",'คะแนนภาคเรียนที่ 1'!C59)</f>
        <v/>
      </c>
      <c r="E59" s="99" t="str">
        <f>IF(รายงาน3!AE59="","",รายงาน3!AE59)</f>
        <v/>
      </c>
      <c r="F59" s="99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8" t="str">
        <f>IF('คะแนนภาคเรียนที่ 1'!C60="","",'คะแนนภาคเรียนที่ 1'!C60)</f>
        <v/>
      </c>
      <c r="E60" s="99" t="str">
        <f>IF(รายงาน3!AE60="","",รายงาน3!AE60)</f>
        <v/>
      </c>
      <c r="F60" s="99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8" t="str">
        <f>IF('คะแนนภาคเรียนที่ 1'!C61="","",'คะแนนภาคเรียนที่ 1'!C61)</f>
        <v/>
      </c>
      <c r="E61" s="99" t="str">
        <f>IF(รายงาน3!AE61="","",รายงาน3!AE61)</f>
        <v/>
      </c>
      <c r="F61" s="99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8" t="str">
        <f>IF('คะแนนภาคเรียนที่ 1'!C62="","",'คะแนนภาคเรียนที่ 1'!C62)</f>
        <v/>
      </c>
      <c r="E62" s="99" t="str">
        <f>IF(รายงาน3!AE62="","",รายงาน3!AE62)</f>
        <v/>
      </c>
      <c r="F62" s="99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x+a1IEjuTVL5hUc6PjE3PZLlbEiBbFuwdWyGhAlJ3+BirX4MlZtvyxhF1lfoyQH3ASI0E6wdDHCu6Ecr0rkonA==" saltValue="vCspAZJJuyX60fGH6SWTa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2025-03-24T09:32:57Z</cp:lastPrinted>
  <dcterms:created xsi:type="dcterms:W3CDTF">2022-01-23T12:23:32Z</dcterms:created>
  <dcterms:modified xsi:type="dcterms:W3CDTF">2025-04-03T10:46:43Z</dcterms:modified>
</cp:coreProperties>
</file>